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3/JUM/Tartu Ringkonnakohus/Kalevi tn 1, Tartu/"/>
    </mc:Choice>
  </mc:AlternateContent>
  <xr:revisionPtr revIDLastSave="104" documentId="13_ncr:1_{5718AF78-F316-4FE2-BE32-EB4750400048}" xr6:coauthVersionLast="47" xr6:coauthVersionMax="47" xr10:uidLastSave="{FC69DA28-7F26-4860-9A1F-454DF1FDAE09}"/>
  <workbookProtection workbookAlgorithmName="SHA-512" workbookHashValue="WiFaa7Of78B6TYAiER/JzXf2O+FokqYDc1qstFJtjzuwEdkijcjT/AqEQABr08d2wIDpRJPZzhjPtK89stQiag==" workbookSaltValue="lG3KaeMf5LccU8dF684iLw==" workbookSpinCount="100000" lockStructure="1"/>
  <bookViews>
    <workbookView xWindow="28680" yWindow="-120" windowWidth="29040" windowHeight="158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Z10" i="11" l="1"/>
  <c r="BA10" i="11"/>
  <c r="AW11" i="11"/>
  <c r="AX3" i="11"/>
  <c r="BA11" i="11" l="1"/>
  <c r="AZ11" i="11"/>
  <c r="BB11" i="11"/>
  <c r="AY11" i="11"/>
  <c r="AW12" i="11"/>
  <c r="E85" i="11"/>
  <c r="A85" i="11"/>
  <c r="O3" i="1"/>
  <c r="P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AY3" i="11"/>
  <c r="AL2" i="11"/>
  <c r="A12" i="8"/>
  <c r="B1" i="8"/>
  <c r="B1" i="1"/>
  <c r="Y3" i="1"/>
  <c r="AZ4" i="11" l="1"/>
  <c r="AZ5" i="11" s="1"/>
  <c r="AZ21" i="11"/>
  <c r="BA21" i="11"/>
  <c r="AY21" i="11"/>
  <c r="AW22" i="11"/>
  <c r="BC21" i="11"/>
  <c r="BB21" i="11"/>
  <c r="AL20" i="11"/>
  <c r="AG22" i="11"/>
  <c r="AQ27" i="11"/>
  <c r="AO25" i="11"/>
  <c r="AF24" i="11"/>
  <c r="AF30" i="11"/>
  <c r="AQ16" i="11"/>
  <c r="AN25" i="11"/>
  <c r="AE4" i="11"/>
  <c r="AT4" i="11"/>
  <c r="AO15" i="11"/>
  <c r="AS32" i="11"/>
  <c r="AT22" i="11"/>
  <c r="AQ31" i="11"/>
  <c r="AR24" i="11"/>
  <c r="AL22" i="11"/>
  <c r="AT30" i="11"/>
  <c r="AL30" i="11"/>
  <c r="AP30" i="11"/>
  <c r="AG20" i="11"/>
  <c r="AC31"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M30" i="11"/>
  <c r="AP31" i="11"/>
  <c r="AT17" i="11"/>
  <c r="AO4" i="11"/>
  <c r="AS4" i="11"/>
  <c r="AP4" i="11"/>
  <c r="AE16" i="11"/>
  <c r="AD16" i="11"/>
  <c r="AP24" i="11"/>
  <c r="AE24" i="11"/>
  <c r="AU24" i="11"/>
  <c r="AS15" i="11"/>
  <c r="AP8" i="11"/>
  <c r="AF8" i="11"/>
  <c r="AS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U22" i="11"/>
  <c r="AK22" i="11"/>
  <c r="AU30" i="11"/>
  <c r="AC22" i="11"/>
  <c r="AC15" i="11"/>
  <c r="AI20" i="11"/>
  <c r="AH31" i="11"/>
  <c r="AS31" i="11"/>
  <c r="AU17" i="11"/>
  <c r="AC16" i="11"/>
  <c r="AF16" i="11"/>
  <c r="AN24" i="11"/>
  <c r="AM2" i="11"/>
  <c r="AC2" i="11"/>
  <c r="M2" i="11"/>
  <c r="M18" i="11" s="1"/>
  <c r="N2" i="11"/>
  <c r="N18" i="11" s="1"/>
  <c r="O2" i="11"/>
  <c r="O18" i="11" s="1"/>
  <c r="P2" i="11"/>
  <c r="P18" i="11" s="1"/>
  <c r="Q2" i="11"/>
  <c r="Q18" i="11" s="1"/>
  <c r="L2" i="11"/>
  <c r="L18" i="11" s="1"/>
  <c r="K2" i="11"/>
  <c r="K18" i="11" s="1"/>
  <c r="R2" i="11"/>
  <c r="R18" i="11" s="1"/>
  <c r="J2" i="11"/>
  <c r="J18" i="11" s="1"/>
  <c r="S2" i="11"/>
  <c r="S18" i="11" s="1"/>
  <c r="T2" i="11"/>
  <c r="T18"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6" i="11" l="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18"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AZ7" i="11" l="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V18" i="11" s="1"/>
  <c r="E93" i="4"/>
  <c r="E92" i="4"/>
  <c r="E94" i="4"/>
  <c r="E87" i="4"/>
  <c r="E85" i="4"/>
  <c r="E88" i="4"/>
  <c r="E91" i="4"/>
  <c r="E89" i="4"/>
  <c r="AB3" i="1"/>
  <c r="AZ8" i="11" l="1"/>
  <c r="AZ9" i="11" s="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BA3" i="11" s="1"/>
  <c r="V6" i="11"/>
  <c r="V7" i="11"/>
  <c r="V12" i="11"/>
  <c r="V9" i="11"/>
  <c r="V5" i="11"/>
  <c r="V14" i="11"/>
  <c r="V11" i="11"/>
  <c r="V3" i="11"/>
  <c r="V13" i="11"/>
  <c r="V10" i="11"/>
  <c r="AP2" i="11"/>
  <c r="W2" i="11"/>
  <c r="W18" i="11" s="1"/>
  <c r="E99" i="4"/>
  <c r="E101" i="4"/>
  <c r="E104" i="4"/>
  <c r="E97" i="4"/>
  <c r="E102" i="4"/>
  <c r="E98" i="4"/>
  <c r="E95" i="4"/>
  <c r="E103" i="4"/>
  <c r="B12" i="9"/>
  <c r="B18" i="9"/>
  <c r="AC3" i="1"/>
  <c r="BA5" i="11" l="1"/>
  <c r="BA6" i="11" s="1"/>
  <c r="BA4" i="11"/>
  <c r="BA7"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X18" i="11" s="1"/>
  <c r="E111" i="4"/>
  <c r="E114" i="4"/>
  <c r="E108" i="4"/>
  <c r="E113" i="4"/>
  <c r="E107" i="4"/>
  <c r="E105" i="4"/>
  <c r="E112" i="4"/>
  <c r="E109" i="4"/>
  <c r="C11" i="4"/>
  <c r="C2" i="4"/>
  <c r="I2" i="4" s="1"/>
  <c r="D1" i="4"/>
  <c r="AD3" i="1"/>
  <c r="BA8" i="11" l="1"/>
  <c r="BA9" i="11" s="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18" i="11" s="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18" i="11" s="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18" i="11" s="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18" i="11" s="1"/>
  <c r="E151" i="4"/>
  <c r="E148" i="4"/>
  <c r="E145" i="4"/>
  <c r="E154" i="4"/>
  <c r="E153" i="4"/>
  <c r="E147" i="4"/>
  <c r="E149" i="4"/>
  <c r="E152" i="4"/>
  <c r="G6" i="4"/>
  <c r="F6" i="4"/>
  <c r="G14" i="4"/>
  <c r="F14" i="4"/>
  <c r="G32" i="4"/>
  <c r="F32" i="4"/>
  <c r="G5" i="4"/>
  <c r="F5" i="4"/>
  <c r="G41" i="4"/>
  <c r="D41" i="4"/>
  <c r="F41" i="4"/>
  <c r="G23" i="4"/>
  <c r="F23" i="4"/>
  <c r="C51" i="4"/>
  <c r="C42" i="4"/>
  <c r="C24" i="4"/>
  <c r="C15" i="4"/>
  <c r="C33" i="4"/>
  <c r="AU18" i="11" l="1"/>
  <c r="AJ18" i="11"/>
  <c r="AM18" i="11"/>
  <c r="AI18" i="11"/>
  <c r="AG18" i="11"/>
  <c r="AF18" i="11"/>
  <c r="AC18" i="11"/>
  <c r="AH18" i="11"/>
  <c r="AD18" i="11"/>
  <c r="AE18" i="11"/>
  <c r="AL18" i="11"/>
  <c r="AK18" i="11"/>
  <c r="AN18" i="11"/>
  <c r="AO18" i="11"/>
  <c r="AP18" i="11"/>
  <c r="AS18" i="11"/>
  <c r="AQ18" i="11"/>
  <c r="AR18" i="11"/>
  <c r="AT18"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AZ33" i="11" l="1"/>
  <c r="BA33" i="11"/>
  <c r="I18" i="4"/>
  <c r="C20" i="4"/>
  <c r="C30" i="4" s="1"/>
  <c r="C40" i="4" s="1"/>
  <c r="C50" i="4" s="1"/>
  <c r="C60" i="4" s="1"/>
  <c r="AY33" i="11"/>
  <c r="AW34" i="11"/>
  <c r="BC33" i="11"/>
  <c r="BB33" i="11"/>
  <c r="BC4"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AZ34" i="11" l="1"/>
  <c r="BA34" i="11"/>
  <c r="BC5" i="11"/>
  <c r="I38" i="4"/>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7" i="11"/>
  <c r="BC7" i="11" l="1"/>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B8" i="11"/>
  <c r="BC8" i="11" l="1"/>
  <c r="BB9" i="11"/>
  <c r="BC9" i="11" s="1"/>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67" i="4"/>
  <c r="C70" i="4"/>
  <c r="C80" i="4" s="1"/>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3" i="4" l="1"/>
  <c r="I76" i="4"/>
  <c r="I72" i="4"/>
  <c r="I74"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<sst xmlns="http://schemas.openxmlformats.org/spreadsheetml/2006/main" count="3637" uniqueCount="445">
  <si>
    <t>=SUMPRODUCT(--($A:$A=$A3)*($G:$G=Tabelid!$L$1)*($C:$C=Tabelid!$j$4)*($H:$H=J$2);($E:$E))/SUMPRODUCT(--($A:$A=$A3)*($G:$G=Tabelid!$L$1)*($C:$C=Tabelid!$j$4);($E:$E))*$E3</t>
  </si>
  <si>
    <t>NB! Lisa üürnikute nimikiri siia</t>
  </si>
  <si>
    <t>Üürnik</t>
  </si>
  <si>
    <t>Üürikood</t>
  </si>
  <si>
    <t>Ainukasutuses pind</t>
  </si>
  <si>
    <t>Ühiskasutuses korruste pind</t>
  </si>
  <si>
    <t>Ühiskasutuses hoone pind</t>
  </si>
  <si>
    <t>Ühiskasutuses muu pind</t>
  </si>
  <si>
    <t>Kokku</t>
  </si>
  <si>
    <t>Osakaal</t>
  </si>
  <si>
    <t>Tartu Maakohus</t>
  </si>
  <si>
    <t>Tartu Halduskohus</t>
  </si>
  <si>
    <t>Tartu Ringkonnakohus</t>
  </si>
  <si>
    <t>Prokuratuur</t>
  </si>
  <si>
    <t>Kohviku üürnik</t>
  </si>
  <si>
    <t>Hoone nimetus:</t>
  </si>
  <si>
    <t>Tartu kohtumaja</t>
  </si>
  <si>
    <t>Aadress:</t>
  </si>
  <si>
    <t>Kalevi tn 1, Tartu linn, Tartu linn, Tartu maakond</t>
  </si>
  <si>
    <t>Korruselisus:</t>
  </si>
  <si>
    <t>06</t>
  </si>
  <si>
    <t>Lisakorrused:</t>
  </si>
  <si>
    <t>Töö number:</t>
  </si>
  <si>
    <t>Mõõdistaja:</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</si>
  <si>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</si>
  <si>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</si>
  <si>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</si>
  <si>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</si>
  <si>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</si>
  <si>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</si>
  <si>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</si>
  <si>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</si>
  <si>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</si>
  <si>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</si>
  <si>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</si>
  <si>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</si>
  <si>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</si>
  <si>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</si>
  <si>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</si>
  <si>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</si>
  <si>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</si>
  <si>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</si>
  <si>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</si>
  <si>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</si>
  <si>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</si>
  <si>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</si>
  <si>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</si>
  <si>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</si>
  <si>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</si>
  <si>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</si>
  <si>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</si>
  <si>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</si>
  <si>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</si>
  <si>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</si>
  <si>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</si>
  <si>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01</t>
  </si>
  <si>
    <t>ÜÜRITAV PIND</t>
  </si>
  <si>
    <t>TUULEKODA</t>
  </si>
  <si>
    <t>Üldpinnad</t>
  </si>
  <si>
    <t>SISSEPÄÄS</t>
  </si>
  <si>
    <t>INFOLETT</t>
  </si>
  <si>
    <t>FUAJEE</t>
  </si>
  <si>
    <t>KOHVIK</t>
  </si>
  <si>
    <t>Kohvikuruumid</t>
  </si>
  <si>
    <t>WC</t>
  </si>
  <si>
    <t>KÖÖK</t>
  </si>
  <si>
    <t>TAMBUR</t>
  </si>
  <si>
    <t>LADU</t>
  </si>
  <si>
    <t>110a</t>
  </si>
  <si>
    <t>PERSONALIGARDEROOB</t>
  </si>
  <si>
    <t>110b</t>
  </si>
  <si>
    <t>KORIDOR</t>
  </si>
  <si>
    <t>VERTIKAALSETE ÜHENDUSTEEDE PIND</t>
  </si>
  <si>
    <t>TREPIKODA TR-1</t>
  </si>
  <si>
    <t>LIFT L-1</t>
  </si>
  <si>
    <t>LIFT L-2</t>
  </si>
  <si>
    <t>KOHTUKANTSELEI</t>
  </si>
  <si>
    <t>Muud kohturuumid</t>
  </si>
  <si>
    <t>TMK ja PR</t>
  </si>
  <si>
    <t>Ühiskasutuses muu pind (hoone)</t>
  </si>
  <si>
    <t>115a</t>
  </si>
  <si>
    <t>TOIMIK 1</t>
  </si>
  <si>
    <t>115b</t>
  </si>
  <si>
    <t>TOIMIK 2</t>
  </si>
  <si>
    <t>WC INVA</t>
  </si>
  <si>
    <t>Märjad ruumid</t>
  </si>
  <si>
    <t>JUSTIITSPUNKT</t>
  </si>
  <si>
    <t>Tööruumid</t>
  </si>
  <si>
    <t>GARDEROOB</t>
  </si>
  <si>
    <t>OOTEALAD</t>
  </si>
  <si>
    <t>TSIVIIL-HALDUSKOHTU SAAL</t>
  </si>
  <si>
    <t>Kohtusaalid</t>
  </si>
  <si>
    <t>KRIMINAALKOHTUSAAL</t>
  </si>
  <si>
    <t>RAHVAKOHTUNIKE RUUM</t>
  </si>
  <si>
    <t>ADVOKAATIDE TÖÖ- JA PUHKERUUM</t>
  </si>
  <si>
    <t>Puhkeruumid</t>
  </si>
  <si>
    <t>KRIMINAALKOHTUSAAL (EELUURIMINE)</t>
  </si>
  <si>
    <t>LIFT L-4</t>
  </si>
  <si>
    <t>TREPIKODA TR-3</t>
  </si>
  <si>
    <t>KORIDOR (KONV)</t>
  </si>
  <si>
    <t>LIFT L-3</t>
  </si>
  <si>
    <t>TREPIKODA TR-4</t>
  </si>
  <si>
    <t>TEHNOPIND</t>
  </si>
  <si>
    <t>SEADMED</t>
  </si>
  <si>
    <t>Tehnoruumid</t>
  </si>
  <si>
    <t>VALVEKESKUS</t>
  </si>
  <si>
    <t>NÕRKVOOL</t>
  </si>
  <si>
    <t>KONVOI PUHKERUUM</t>
  </si>
  <si>
    <t>WC - VAHIALUSED</t>
  </si>
  <si>
    <t>WC - KONVOI</t>
  </si>
  <si>
    <t>ARESTIKAMBER INVA</t>
  </si>
  <si>
    <t>Arestikambrid</t>
  </si>
  <si>
    <t>ARESTIKAMBER</t>
  </si>
  <si>
    <t>KONVOI</t>
  </si>
  <si>
    <t>ARESTIKAMBRID JA KONVOEERIMISALA</t>
  </si>
  <si>
    <t>MED.RUUM</t>
  </si>
  <si>
    <t>Abiruumid</t>
  </si>
  <si>
    <t>KONVOEERIMISÕU</t>
  </si>
  <si>
    <t>RELVARUUM</t>
  </si>
  <si>
    <t>LIFT L-5 (KONVOI)</t>
  </si>
  <si>
    <t>MENETLUSRUUM</t>
  </si>
  <si>
    <t>Menetlusruumid</t>
  </si>
  <si>
    <t>166a</t>
  </si>
  <si>
    <t>LIFT L-6</t>
  </si>
  <si>
    <t>LIFT L-7</t>
  </si>
  <si>
    <t>TUULEKODA (TÖÖTAJAD)</t>
  </si>
  <si>
    <t>174a</t>
  </si>
  <si>
    <t>SUITSURUUM</t>
  </si>
  <si>
    <t>KORISTUSKESKUS</t>
  </si>
  <si>
    <t>KOHTUKORDNIKE RIIETUSRUUM</t>
  </si>
  <si>
    <t>WC/PESURUUM (KORDN.)</t>
  </si>
  <si>
    <t>TREPIKODA TR-2</t>
  </si>
  <si>
    <t>DOKUMENDIHOIDLA</t>
  </si>
  <si>
    <t>Dokumendihoidla</t>
  </si>
  <si>
    <t>TEHNORUUM (VENT)</t>
  </si>
  <si>
    <t>184a</t>
  </si>
  <si>
    <t>PEAKILBIRUUM</t>
  </si>
  <si>
    <t>184b</t>
  </si>
  <si>
    <t>UPS</t>
  </si>
  <si>
    <t>ARHIVAAR</t>
  </si>
  <si>
    <t>CATERING</t>
  </si>
  <si>
    <t>ARVUTIKLASS</t>
  </si>
  <si>
    <t>Õppeklassid</t>
  </si>
  <si>
    <t>ÕPPEKLASS</t>
  </si>
  <si>
    <t>KÕRVALFUAJEE</t>
  </si>
  <si>
    <t>193a</t>
  </si>
  <si>
    <t>WC EESRUUM</t>
  </si>
  <si>
    <t>02</t>
  </si>
  <si>
    <t>Ühiskasutuses korruse pind</t>
  </si>
  <si>
    <t>201a</t>
  </si>
  <si>
    <t>KAUGISTUNGI SAAL</t>
  </si>
  <si>
    <t>KRIMINAALKOHTUSAAL (RKK)</t>
  </si>
  <si>
    <t>KRIMINAALKOHTUSAALI RÕDU</t>
  </si>
  <si>
    <t>223a</t>
  </si>
  <si>
    <t>KINNIPEETAVATE BOKS</t>
  </si>
  <si>
    <t>ÕHUHAARDEKAMBER</t>
  </si>
  <si>
    <t>233a</t>
  </si>
  <si>
    <t>JAOTUSKAPP</t>
  </si>
  <si>
    <t>ANONÜÜMNE TUNNISTAJA</t>
  </si>
  <si>
    <t>JÄLITUSLOA TAOTL.</t>
  </si>
  <si>
    <t>ASITÕENDITE HOID</t>
  </si>
  <si>
    <t>KORISTAJA</t>
  </si>
  <si>
    <t>NÕRKVOOL (RÄKIKAPID)</t>
  </si>
  <si>
    <t>NÕUPIDAMINE (RKK KRIM.)</t>
  </si>
  <si>
    <t>Nõupidamisruumid</t>
  </si>
  <si>
    <t>KRIMINAALSAAL A</t>
  </si>
  <si>
    <t>255a</t>
  </si>
  <si>
    <t>TAMBUR (KRIM A-1)</t>
  </si>
  <si>
    <t>255b</t>
  </si>
  <si>
    <t>TAMBUR (KRIM A-2)</t>
  </si>
  <si>
    <t>255c</t>
  </si>
  <si>
    <t>TAMBUR (KRIM A-3)</t>
  </si>
  <si>
    <t>255d</t>
  </si>
  <si>
    <t>NÕUPIDAMINE (KRIM)</t>
  </si>
  <si>
    <t>TSIVIIL-HALDUSKOHTU SAAL (RKK)</t>
  </si>
  <si>
    <t>263a</t>
  </si>
  <si>
    <t>NÕUPIDAMINE (RKK TSIVIIL)</t>
  </si>
  <si>
    <t>265a</t>
  </si>
  <si>
    <t>TAMBUR (TEHNO)</t>
  </si>
  <si>
    <t>266a</t>
  </si>
  <si>
    <t>ALAEL.TOIM.RUUMI OOTEALA</t>
  </si>
  <si>
    <t>ALAEAL. TOIM. RUUM, OSA 1</t>
  </si>
  <si>
    <t>ALAEAL. TOIMINGU RUUM</t>
  </si>
  <si>
    <t>NÕRKVOOL (SEADMETEKAPID)</t>
  </si>
  <si>
    <t>03</t>
  </si>
  <si>
    <t>LIFTI EESRUUM</t>
  </si>
  <si>
    <t>AVATUD ALA</t>
  </si>
  <si>
    <t>VESTLUSRUUM</t>
  </si>
  <si>
    <t>KÖÖK/ PUHKERUUM</t>
  </si>
  <si>
    <t>NÕUPIDAMINE</t>
  </si>
  <si>
    <t>PRINT</t>
  </si>
  <si>
    <t>KABINET</t>
  </si>
  <si>
    <t>TEHNORUUM</t>
  </si>
  <si>
    <t>PUHKEALA</t>
  </si>
  <si>
    <t>342a</t>
  </si>
  <si>
    <t>342b</t>
  </si>
  <si>
    <t>343a</t>
  </si>
  <si>
    <t>343b</t>
  </si>
  <si>
    <t>345a</t>
  </si>
  <si>
    <t>345b</t>
  </si>
  <si>
    <t>TOIMIKUTE HOIDLA</t>
  </si>
  <si>
    <t>355a</t>
  </si>
  <si>
    <t>355b</t>
  </si>
  <si>
    <t>356a</t>
  </si>
  <si>
    <t>356b</t>
  </si>
  <si>
    <t>357a</t>
  </si>
  <si>
    <t>357b</t>
  </si>
  <si>
    <t>358a</t>
  </si>
  <si>
    <t>358b</t>
  </si>
  <si>
    <t>AUTOMAATIKA/ RACK</t>
  </si>
  <si>
    <t>363a</t>
  </si>
  <si>
    <t>364a</t>
  </si>
  <si>
    <t>364b</t>
  </si>
  <si>
    <t>365a</t>
  </si>
  <si>
    <t>365b</t>
  </si>
  <si>
    <t>370a</t>
  </si>
  <si>
    <t>370b</t>
  </si>
  <si>
    <t>371a</t>
  </si>
  <si>
    <t>371b</t>
  </si>
  <si>
    <t>KORISTUSVAH.RUUM</t>
  </si>
  <si>
    <t>04</t>
  </si>
  <si>
    <t>412a</t>
  </si>
  <si>
    <t>413a</t>
  </si>
  <si>
    <t>AVATUD ALA /RAAMATUKOGU</t>
  </si>
  <si>
    <t>PUHKEALA/RAAMATUKOGU</t>
  </si>
  <si>
    <t>436a</t>
  </si>
  <si>
    <t>440a</t>
  </si>
  <si>
    <t>441a</t>
  </si>
  <si>
    <t>DOKUMENDIHOIDLA/ ARHIIV</t>
  </si>
  <si>
    <t>471a</t>
  </si>
  <si>
    <t>473a</t>
  </si>
  <si>
    <t>KANTSELEI</t>
  </si>
  <si>
    <t>491a</t>
  </si>
  <si>
    <t>491b</t>
  </si>
  <si>
    <t>SISEPÄÄS</t>
  </si>
  <si>
    <t>496a</t>
  </si>
  <si>
    <t>SERVERIRUUM (PROK.)</t>
  </si>
  <si>
    <t>SERVERIRUUM</t>
  </si>
  <si>
    <t>05</t>
  </si>
  <si>
    <t>RÜHMATREENING</t>
  </si>
  <si>
    <t>Spordiruumid</t>
  </si>
  <si>
    <t>JÕUSAAL</t>
  </si>
  <si>
    <t>RIIETUMINE N</t>
  </si>
  <si>
    <t>PESURUUM N</t>
  </si>
  <si>
    <t>SAUN</t>
  </si>
  <si>
    <t>PESURUUM M</t>
  </si>
  <si>
    <t>RIIETUMINE M</t>
  </si>
  <si>
    <t>TREPIHALL</t>
  </si>
  <si>
    <t>RAAMATUKOGU</t>
  </si>
  <si>
    <t>532a</t>
  </si>
  <si>
    <t>VAIKUSE TUBA</t>
  </si>
  <si>
    <t>532b</t>
  </si>
  <si>
    <t>543a</t>
  </si>
  <si>
    <t>568a</t>
  </si>
  <si>
    <t>T01</t>
  </si>
  <si>
    <t>T02</t>
  </si>
  <si>
    <t>T03</t>
  </si>
  <si>
    <t>TALO tüüpruumide nimestiku vasted</t>
  </si>
  <si>
    <t>Ruumi kategooria</t>
  </si>
  <si>
    <t>Abiveerg</t>
  </si>
  <si>
    <t>Rõdu</t>
  </si>
  <si>
    <t>98 Välisruumid</t>
  </si>
  <si>
    <t>KORRUSE AVATUD NETOPIND</t>
  </si>
  <si>
    <t>Terrass</t>
  </si>
  <si>
    <t>Varjualune</t>
  </si>
  <si>
    <t>Alajaam/Trafo/Jaotla</t>
  </si>
  <si>
    <t>97 Elektrotehnilised ruumid</t>
  </si>
  <si>
    <t>Basseini tehniline ruum</t>
  </si>
  <si>
    <t>94 Kütte- ja veehooldusruumid</t>
  </si>
  <si>
    <t>Boileriruum</t>
  </si>
  <si>
    <t>Elektrikilp</t>
  </si>
  <si>
    <t>Gaasiruum</t>
  </si>
  <si>
    <t>Generaatoriruum</t>
  </si>
  <si>
    <t>Hoolderuum</t>
  </si>
  <si>
    <t>99 Liigitamata liiklus- ja tehnoruumid</t>
  </si>
  <si>
    <t>Jahutusruum</t>
  </si>
  <si>
    <t>Katlaruum</t>
  </si>
  <si>
    <t>Kütusehoidla</t>
  </si>
  <si>
    <t>Lifti masinaruum</t>
  </si>
  <si>
    <t>Pumpla</t>
  </si>
  <si>
    <t>Samarõhukamber</t>
  </si>
  <si>
    <t>Sideruum/Nõrkvool</t>
  </si>
  <si>
    <t>Soojasõlm</t>
  </si>
  <si>
    <t>Sprinkler/Tuletõrje pump</t>
  </si>
  <si>
    <t>UPS-ruum</t>
  </si>
  <si>
    <t>Veemõõdusõlm</t>
  </si>
  <si>
    <t>Vent ruum</t>
  </si>
  <si>
    <t>96 Ventilatsiooniruumid</t>
  </si>
  <si>
    <t>Õhuvõtukamber</t>
  </si>
  <si>
    <t>Lift</t>
  </si>
  <si>
    <t>92 Vertikaalliiklusruumid</t>
  </si>
  <si>
    <t>Šaht</t>
  </si>
  <si>
    <t>Trepp/Trepikoda</t>
  </si>
  <si>
    <t>Aatrium/Fuajee</t>
  </si>
  <si>
    <t>91 Horisontaalliiklusruumid</t>
  </si>
  <si>
    <t>Abiruum</t>
  </si>
  <si>
    <t>23 Äriruumide abiruumid</t>
  </si>
  <si>
    <t>Arhiiv</t>
  </si>
  <si>
    <t>53 Arhiivid</t>
  </si>
  <si>
    <t>Auditoorium</t>
  </si>
  <si>
    <t>34 Auditooriumid</t>
  </si>
  <si>
    <t>Autopesula</t>
  </si>
  <si>
    <t>85 Pesumaja</t>
  </si>
  <si>
    <t>Desokamber</t>
  </si>
  <si>
    <t>49 Ruumigrupi liigitamata eriruumid</t>
  </si>
  <si>
    <t>59 Liigitamata hoiuruumid</t>
  </si>
  <si>
    <t>Eesruum</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</si>
  <si>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</si>
  <si>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</si>
  <si>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</si>
  <si>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</si>
  <si>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</si>
  <si>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</si>
  <si>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</si>
  <si>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</si>
  <si>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</si>
  <si>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</si>
  <si>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</si>
  <si>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</si>
  <si>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Garderoob</t>
  </si>
  <si>
    <t>51 Garderoobiruumid</t>
  </si>
  <si>
    <t>Hoiuruum/Ladu</t>
  </si>
  <si>
    <t>52 Laod</t>
  </si>
  <si>
    <t>Jalgrataste hoidla</t>
  </si>
  <si>
    <t>Jäätmed</t>
  </si>
  <si>
    <t>87 Jäätmehooldusruumid</t>
  </si>
  <si>
    <t>Kaaluruum</t>
  </si>
  <si>
    <t>Kabinet/Büroo</t>
  </si>
  <si>
    <t>21 Bürooruumid</t>
  </si>
  <si>
    <t>22 Äriruumid</t>
  </si>
  <si>
    <t>Kelder</t>
  </si>
  <si>
    <t>82 Kinnistu juurde kuuluvad laod</t>
  </si>
  <si>
    <t>88 Kinnistu eriruumid</t>
  </si>
  <si>
    <t>Kemikaalid</t>
  </si>
  <si>
    <t>Kinnipidamisruum</t>
  </si>
  <si>
    <t>Klassiruum</t>
  </si>
  <si>
    <t>31 Klassiruumid</t>
  </si>
  <si>
    <t>Koeraruum</t>
  </si>
  <si>
    <t>Kohtusaal</t>
  </si>
  <si>
    <t>Koridor</t>
  </si>
  <si>
    <t>Koristus- ja hooldusruum</t>
  </si>
  <si>
    <t>86 Koristus- ja hooldusruumid</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</si>
  <si>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</si>
  <si>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</si>
  <si>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</si>
  <si>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</si>
  <si>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</si>
  <si>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</si>
  <si>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</si>
  <si>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</si>
  <si>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</si>
  <si>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</si>
  <si>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</si>
  <si>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</si>
  <si>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</si>
  <si>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</si>
  <si>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</si>
  <si>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</si>
  <si>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</si>
  <si>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</si>
  <si>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83 Sissepääsuruumid</t>
  </si>
  <si>
    <t>Nõupidamise ruum</t>
  </si>
  <si>
    <t>Näitusesaal/Muuseum</t>
  </si>
  <si>
    <t>46 Kultuuriasutuste ruumid</t>
  </si>
  <si>
    <t>Ooteruum/Teenindusruum</t>
  </si>
  <si>
    <t>84 Avalikud teenindusruumid</t>
  </si>
  <si>
    <t>Parkla</t>
  </si>
  <si>
    <t>89 Liigitamata ühisruumid</t>
  </si>
  <si>
    <t>Pesuruum</t>
  </si>
  <si>
    <t>72 Pesuruumid</t>
  </si>
  <si>
    <t>Puhkeruum</t>
  </si>
  <si>
    <t>48 Puhke- ja huvialaruumid</t>
  </si>
  <si>
    <t>75 Puhketoad</t>
  </si>
  <si>
    <t>Pööning/Katusealune</t>
  </si>
  <si>
    <t>Raamatukogu</t>
  </si>
  <si>
    <t>39 Liigitamata õpperuumid</t>
  </si>
  <si>
    <t>Relvaruum</t>
  </si>
  <si>
    <t>Riietusruum</t>
  </si>
  <si>
    <t>71 Riietusruumid</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</si>
  <si>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</si>
  <si>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</si>
  <si>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</si>
  <si>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</si>
  <si>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</si>
  <si>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</si>
  <si>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</si>
  <si>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</si>
  <si>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</si>
  <si>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</si>
  <si>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</si>
  <si>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</si>
  <si>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</si>
  <si>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</si>
  <si>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</si>
  <si>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</si>
  <si>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</si>
  <si>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</si>
  <si>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Tuulekoda</t>
  </si>
  <si>
    <t>Töökoda</t>
  </si>
  <si>
    <t>35 Kutseõppeasutuse töökojad</t>
  </si>
  <si>
    <t>Ujula</t>
  </si>
  <si>
    <t>Valveruum</t>
  </si>
  <si>
    <t>38 Valveruumid</t>
  </si>
  <si>
    <t>Varjend</t>
  </si>
  <si>
    <t>81 Varjendid</t>
  </si>
  <si>
    <t>73 WC-ruumid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</si>
  <si>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</si>
  <si>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</si>
  <si>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</si>
  <si>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</si>
  <si>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</si>
  <si>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</si>
  <si>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</si>
  <si>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</si>
  <si>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</si>
  <si>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</si>
  <si>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</si>
  <si>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</si>
  <si>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</si>
  <si>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</si>
  <si>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</si>
  <si>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MUU_BUILDING</t>
  </si>
  <si>
    <t>00</t>
  </si>
  <si>
    <t>Korruse suletud netopind (KSNP):</t>
  </si>
  <si>
    <t>SULETUD NETOPIND</t>
  </si>
  <si>
    <t>Ühiskasutuses muu pind (muu)</t>
  </si>
  <si>
    <t>MUU_OTHER</t>
  </si>
  <si>
    <t>Korruse kasulik pind (KKP):</t>
  </si>
  <si>
    <t>Korruse brutopind (KBP):</t>
  </si>
  <si>
    <t>Korruse avatud netopind (KANP):</t>
  </si>
  <si>
    <t>Korruse passiivne vakantsus (KPV):</t>
  </si>
  <si>
    <t>07</t>
  </si>
  <si>
    <t>08</t>
  </si>
  <si>
    <t>09</t>
  </si>
  <si>
    <t>10</t>
  </si>
  <si>
    <t>11</t>
  </si>
  <si>
    <t>12</t>
  </si>
  <si>
    <t>13</t>
  </si>
  <si>
    <t>14</t>
  </si>
  <si>
    <t>15</t>
  </si>
  <si>
    <t>16</t>
  </si>
  <si>
    <t>17</t>
  </si>
  <si>
    <t>18</t>
  </si>
  <si>
    <t>19</t>
  </si>
  <si>
    <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</si>
</sst>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l" xfId="0" builtinId="0"/>
  </cellStyles>
  <dxfs count="36">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5" dataDxfId="34">
  <tableColumns count="2">
    <tableColumn id="1" xr3:uid="{00000000-0010-0000-0000-000001000000}" name="Hoone Eksplikatsioon" dataDxfId="33"/>
    <tableColumn id="2" xr3:uid="{00000000-0010-0000-0000-000002000000}" name="Kogus" dataDxfId="32">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31" dataDxfId="30">
  <autoFilter ref="A3:M1003" xr:uid="{00000000-0009-0000-0100-000001000000}"/>
  <tableColumns count="13">
    <tableColumn id="1" xr3:uid="{00000000-0010-0000-0100-000001000000}" name="Korrus" dataDxfId="29"/>
    <tableColumn id="2" xr3:uid="{00000000-0010-0000-0100-000002000000}" name="Ruumi nr" dataDxfId="28"/>
    <tableColumn id="5" xr3:uid="{00000000-0010-0000-0100-000005000000}" name="Kategooria" dataDxfId="27"/>
    <tableColumn id="10" xr3:uid="{00000000-0010-0000-0100-00000A000000}" name="Ruumi nimetus" dataDxfId="26"/>
    <tableColumn id="3" xr3:uid="{00000000-0010-0000-0100-000003000000}" name="Ruumi tüüp (TALO Tüüpruumide nimestik)" dataDxfId="25"/>
    <tableColumn id="7" xr3:uid="{00000000-0010-0000-0100-000007000000}" name="Netopind (m2)" dataDxfId="24"/>
    <tableColumn id="13" xr3:uid="{00000000-0010-0000-0100-00000D000000}" name="Suletud netopind (m2)" dataDxfId="23"/>
    <tableColumn id="6" xr3:uid="{00000000-0010-0000-0100-000006000000}" name="Märkused (kirjeldus)" dataDxfId="22"/>
    <tableColumn id="8" xr3:uid="{00000000-0010-0000-0100-000008000000}" name="Ruumi tüüp AFM" dataDxfId="21">
      <calculatedColumnFormula>LEFT(Tabel1[[#This Row],[Ruumi tüüp (TALO Tüüpruumide nimestik)]],2)</calculatedColumnFormula>
    </tableColumn>
    <tableColumn id="9" xr3:uid="{00000000-0010-0000-0100-000009000000}" name="Jaotus" dataDxfId="20"/>
    <tableColumn id="4" xr3:uid="{00000000-0010-0000-0100-000004000000}" name="Üürnik" dataDxfId="19"/>
    <tableColumn id="11" xr3:uid="{00000000-0010-0000-0100-00000B000000}" name="Üürikood" dataDxfId="18">
      <calculatedColumnFormula>IFERROR(VLOOKUP(Tabel1[[#This Row],[Üürnik]],'Lepingu lisa'!$AW$3:$AX$22,2,FALSE),"")</calculatedColumnFormula>
    </tableColumn>
    <tableColumn id="12" xr3:uid="{00000000-0010-0000-0100-00000C000000}" name="Jaotus ENG" dataDxfId="17">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filterMode="1">
    <pageSetUpPr fitToPage="1"/>
  </sheetPr>
  <dimension ref="A1:BG1002"/>
  <sheetViews>
    <sheetView tabSelected="1" topLeftCell="F1" zoomScale="70" zoomScaleNormal="70" workbookViewId="0">
      <pane ySplit="2" topLeftCell="A3" activePane="bottomLeft" state="frozen"/>
      <selection activeCell="G1" sqref="G1"/>
      <selection pane="bottomLeft" activeCell="AZ32" sqref="AZ32"/>
    </sheetView>
  </sheetViews>
  <sheetFormatPr defaultColWidth="9.1796875" defaultRowHeight="14.5" outlineLevelCol="1" x14ac:dyDescent="0.35"/>
  <cols>
    <col min="1" max="1" width="9.81640625" style="9" bestFit="1" customWidth="1"/>
    <col min="2" max="2" width="12.1796875" style="59" bestFit="1" customWidth="1"/>
    <col min="3" max="3" width="37.1796875" style="9" bestFit="1" customWidth="1"/>
    <col min="4" max="4" width="27.81640625" style="9" bestFit="1" customWidth="1"/>
    <col min="5" max="5" width="17.1796875" style="34" bestFit="1" customWidth="1"/>
    <col min="6" max="6" width="45.7265625" style="9" customWidth="1"/>
    <col min="7" max="7" width="26" style="9" bestFit="1" customWidth="1"/>
    <col min="8" max="8" width="50.7265625" style="9" customWidth="1"/>
    <col min="9" max="9" width="27.1796875" style="9" customWidth="1"/>
    <col min="10" max="47" width="11.54296875" style="9" hidden="1" customWidth="1" outlineLevel="1"/>
    <col min="48" max="48" width="3.26953125" style="9" customWidth="1" collapsed="1"/>
    <col min="49" max="49" width="50.7265625" style="9" customWidth="1"/>
    <col min="50" max="50" width="25.7265625" style="9" customWidth="1"/>
    <col min="51" max="51" width="18.54296875" style="9" customWidth="1"/>
    <col min="52" max="52" width="26.54296875" style="9" bestFit="1" customWidth="1"/>
    <col min="53" max="53" width="24.7265625" style="9" bestFit="1" customWidth="1"/>
    <col min="54" max="54" width="23" style="9" bestFit="1" customWidth="1"/>
    <col min="55" max="56" width="10.54296875" style="9" customWidth="1"/>
    <col min="57" max="57" width="9.1796875" style="9"/>
    <col min="58" max="58" width="50.7265625" style="9" customWidth="1"/>
    <col min="59" max="59" width="25.7265625" style="9" customWidth="1"/>
    <col min="60" max="16384" width="9.1796875" style="9"/>
  </cols>
  <sheetData>
    <row r="1" spans="1:59" x14ac:dyDescent="0.35">
      <c r="J1" s="36" t="s">
        <v>0</v>
      </c>
      <c r="AB1" s="32"/>
      <c r="AC1" s="36" t="s">
        <v>0</v>
      </c>
      <c r="AU1" s="32"/>
      <c r="AV1" s="32"/>
      <c r="AW1" s="25" t="str">
        <f>IF(SIGN(COUNTIFS(Tabel1[Jaotus],"Ainukasutuses pind",Tabel1[Üürnik],"")+COUNTIFS(Tabel1[Jaotus],"&lt;&gt;Ainukasutuses pind",Tabel1[Üürnik],"*"))=0,"","Kontrolli Eksplikatsiooni lehel punasega värvitud väljasid")</f>
        <v/>
      </c>
      <c r="BF1" s="25" t="s">
        <v>1</v>
      </c>
    </row>
    <row r="2" spans="1:59" x14ac:dyDescent="0.3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Tartu Maakohus</v>
      </c>
      <c r="K2" s="13" t="str">
        <f ca="1">Eksplikatsioon!P3</f>
        <v>Tartu Halduskohus</v>
      </c>
      <c r="L2" s="13" t="str">
        <f ca="1">Eksplikatsioon!Q3</f>
        <v>Tartu Ringkonnakohus</v>
      </c>
      <c r="M2" s="13" t="str">
        <f ca="1">Eksplikatsioon!R3</f>
        <v>Prokuratuur</v>
      </c>
      <c r="N2" s="13" t="str">
        <f ca="1">Eksplikatsioon!S3</f>
        <v>Kohviku üürnik</v>
      </c>
      <c r="O2" s="13" t="str">
        <f ca="1">Eksplikatsioon!T3</f>
        <v>Aktiivne vakantsus</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Tartu Maakohus</v>
      </c>
      <c r="AD2" s="13" t="str">
        <f ca="1">Eksplikatsioon!P3</f>
        <v>Tartu Halduskohus</v>
      </c>
      <c r="AE2" s="13" t="str">
        <f ca="1">Eksplikatsioon!Q3</f>
        <v>Tartu Ringkonnakohus</v>
      </c>
      <c r="AF2" s="13" t="str">
        <f ca="1">Eksplikatsioon!R3</f>
        <v>Prokuratuur</v>
      </c>
      <c r="AG2" s="13" t="str">
        <f ca="1">Eksplikatsioon!S3</f>
        <v>Kohviku üürnik</v>
      </c>
      <c r="AH2" s="13" t="str">
        <f ca="1">Eksplikatsioon!T3</f>
        <v>Aktiivne vakantsus</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2</v>
      </c>
      <c r="AX2" s="62" t="s">
        <v>3</v>
      </c>
      <c r="AY2" s="62" t="s">
        <v>4</v>
      </c>
      <c r="AZ2" s="62" t="s">
        <v>5</v>
      </c>
      <c r="BA2" s="62" t="s">
        <v>6</v>
      </c>
      <c r="BB2" s="62" t="s">
        <v>7</v>
      </c>
      <c r="BC2" s="62" t="s">
        <v>8</v>
      </c>
      <c r="BD2" s="62" t="s">
        <v>9</v>
      </c>
      <c r="BF2" s="61" t="s">
        <v>2</v>
      </c>
      <c r="BG2" s="61" t="s">
        <v>3</v>
      </c>
    </row>
    <row r="3" spans="1:59" x14ac:dyDescent="0.35">
      <c r="A3" s="23" t="str">
        <f>IF(Eksplikatsioon!A4=0,"",Eksplikatsioon!A4)</f>
        <v>01</v>
      </c>
      <c r="B3" s="60">
        <f>IF(Eksplikatsioon!B4=0,"",Eksplikatsioon!B4)</f>
        <v>101</v>
      </c>
      <c r="C3" s="23" t="str">
        <f>IF(Eksplikatsioon!C4=0,"",Eksplikatsioon!C4)</f>
        <v>ÜÜRITAV PIND</v>
      </c>
      <c r="D3" s="23" t="str">
        <f>IF(Eksplikatsioon!D4=0,"",Eksplikatsioon!D4)</f>
        <v>TUULEKODA</v>
      </c>
      <c r="E3" s="58">
        <f>IF(Eksplikatsioon!F4=0,"",Eksplikatsioon!F4)</f>
        <v>11</v>
      </c>
      <c r="F3" s="23" t="str">
        <f>IF(Eksplikatsioon!H4=0,"",Eksplikatsioon!H4)</f>
        <v/>
      </c>
      <c r="G3" s="23" t="str">
        <f>IF(Eksplikatsioon!J4=0,"",Eksplikatsioon!J4)</f>
        <v>Ühiskasutuses hoone pind</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Tartu Maakohus</v>
      </c>
      <c r="AX3" s="39" t="str">
        <f t="shared" ref="AX3" si="0">IF(BG3&lt;&gt;"",BG3,"")</f>
        <v/>
      </c>
      <c r="AY3" s="37">
        <f>IF(BF3&lt;&gt;"",IF(SUMIFS(E:E,H:H,AW3,G:G,"Ainukasutuses pind",C:C,"ÜÜRITAV PIND")=0,0,SUMIFS(E:E,H:H,AW3,G:G,"Ainukasutuses pind",C:C,"ÜÜRITAV PIND")),IF(AW3="Aktiivne vakantsus",SUMIFS(E:E,C:C,"üüritav pind",G:G,"ainukasutuses pind")-SUM($AY$2:AY2),IF(AW3="Üüritav pind kokku",SUM($AY$2:AY2),"")))</f>
        <v>1848.5999999999988</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362.03607257203851</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528.97266828724344</v>
      </c>
      <c r="BB3" s="37">
        <f ca="1">IF(OR(BF3&lt;&gt;"",AW3="Aktiivne vakantsus"),IFERROR(SUM(INDIRECT("r3c"&amp;MATCH($AW3,AC$2:AU$2,0)+28,FALSE):INDIRECT("r1002c"&amp;MATCH($AW3,AC$2:AU$2,0)+28,FALSE)),0),IF(AW3="Üüritav pind kokku",SUM($BB$2:BB2),""))</f>
        <v>27.065518877516471</v>
      </c>
      <c r="BC3" s="37">
        <f ca="1">IF(AW3="Passiivne vakantsus",SUMIFS(E:E,C:C,"PASSIIVNE VAKANTSUS"),IF(AW3="Üüritav pind kokku",SUM(AY3:BB3),IF(AW3&lt;&gt;"",SUM(AY3:BB3),"")))</f>
        <v>2766.674259736797</v>
      </c>
      <c r="BD3" s="47">
        <f ca="1">IFERROR(IF(AND(AW3&lt;&gt;"passiivne vakantsus"),BC3/(SUMIFS(BC:BC,AW:AW,"Üüritav pind kokku")),""),"")</f>
        <v>0.31667993587097754</v>
      </c>
      <c r="BF3" s="38" t="s">
        <v>10</v>
      </c>
      <c r="BG3" s="38"/>
    </row>
    <row r="4" spans="1:59" x14ac:dyDescent="0.35">
      <c r="A4" s="23" t="str">
        <f>IF(Eksplikatsioon!A5=0,"",Eksplikatsioon!A5)</f>
        <v>01</v>
      </c>
      <c r="B4" s="60">
        <f>IF(Eksplikatsioon!B5=0,"",Eksplikatsioon!B5)</f>
        <v>102</v>
      </c>
      <c r="C4" s="23" t="str">
        <f>IF(Eksplikatsioon!C5=0,"",Eksplikatsioon!C5)</f>
        <v>ÜÜRITAV PIND</v>
      </c>
      <c r="D4" s="23" t="str">
        <f>IF(Eksplikatsioon!D5=0,"",Eksplikatsioon!D5)</f>
        <v>SISSEPÄÄS</v>
      </c>
      <c r="E4" s="58">
        <f>IF(Eksplikatsioon!F5=0,"",Eksplikatsioon!F5)</f>
        <v>51.8</v>
      </c>
      <c r="F4" s="23" t="str">
        <f>IF(Eksplikatsioon!H5=0,"",Eksplikatsioon!H5)</f>
        <v/>
      </c>
      <c r="G4" s="23" t="str">
        <f>IF(Eksplikatsioon!J5=0,"",Eksplikatsioon!J5)</f>
        <v>Ühiskasutuses hoone pind</v>
      </c>
      <c r="H4" s="23" t="str">
        <f>IF(Eksplikatsioon!K5=0,"",Eksplikatsioon!K5)</f>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Tartu Halduskohus</v>
      </c>
      <c r="AX4" s="39" t="str">
        <f t="shared" ref="AX4:AX9" si="2">IF(BG4&lt;&gt;"",BG4,"")</f>
        <v/>
      </c>
      <c r="AY4" s="37">
        <f>IF(BF4&lt;&gt;"",IF(SUMIFS(E:E,H:H,AW4,G:G,"Ainukasutuses pind",C:C,"ÜÜRITAV PIND")=0,0,SUMIFS(E:E,H:H,AW4,G:G,"Ainukasutuses pind",C:C,"ÜÜRITAV PIND")),IF(AW4="Aktiivne vakantsus",SUMIFS(E:E,C:C,"üüritav pind",G:G,"ainukasutuses pind")-SUM($AY$2:AY3),IF(AW4="Üüritav pind kokku",SUM($AY$2:AY3),"")))</f>
        <v>701.10000000000014</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28.839457423645058</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200.61816387330234</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930.55762129694756</v>
      </c>
      <c r="BD4" s="47">
        <f t="shared" ref="BD4:BD9" ca="1" si="4">IFERROR(IF(AND(AW4&lt;&gt;"passiivne vakantsus"),BC4/(SUMIFS(BC:BC,AW:AW,"Üüritav pind kokku")),""),"")</f>
        <v>0.10651377797710147</v>
      </c>
      <c r="BF4" s="38" t="s">
        <v>11</v>
      </c>
      <c r="BG4" s="38"/>
    </row>
    <row r="5" spans="1:59" x14ac:dyDescent="0.35">
      <c r="A5" s="23" t="str">
        <f>IF(Eksplikatsioon!A6=0,"",Eksplikatsioon!A6)</f>
        <v>01</v>
      </c>
      <c r="B5" s="60">
        <f>IF(Eksplikatsioon!B6=0,"",Eksplikatsioon!B6)</f>
        <v>103</v>
      </c>
      <c r="C5" s="23" t="str">
        <f>IF(Eksplikatsioon!C6=0,"",Eksplikatsioon!C6)</f>
        <v>ÜÜRITAV PIND</v>
      </c>
      <c r="D5" s="23" t="str">
        <f>IF(Eksplikatsioon!D6=0,"",Eksplikatsioon!D6)</f>
        <v>INFOLETT</v>
      </c>
      <c r="E5" s="58">
        <f>IF(Eksplikatsioon!F6=0,"",Eksplikatsioon!F6)</f>
        <v>13.8</v>
      </c>
      <c r="F5" s="23" t="str">
        <f>IF(Eksplikatsioon!H6=0,"",Eksplikatsioon!H6)</f>
        <v/>
      </c>
      <c r="G5" s="23" t="str">
        <f>IF(Eksplikatsioon!J6=0,"",Eksplikatsioon!J6)</f>
        <v>Ühiskasutuses hoone pind</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Tartu Ringkonnakohus</v>
      </c>
      <c r="AX5" s="39" t="str">
        <f t="shared" si="2"/>
        <v/>
      </c>
      <c r="AY5" s="37">
        <f>IF(BF5&lt;&gt;"",IF(SUMIFS(E:E,H:H,AW5,G:G,"Ainukasutuses pind",C:C,"ÜÜRITAV PIND")=0,0,SUMIFS(E:E,H:H,AW5,G:G,"Ainukasutuses pind",C:C,"ÜÜRITAV PIND")),IF(AW5="Aktiivne vakantsus",SUMIFS(E:E,C:C,"üüritav pind",G:G,"ainukasutuses pind")-SUM($AY$2:AY4),IF(AW5="Üüritav pind kokku",SUM($AY$2:AY4),"")))</f>
        <v>1724.1999999999987</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1218.4708110089286</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493.3758923838933</v>
      </c>
      <c r="BB5" s="37">
        <f ca="1">IF(OR(BF5&lt;&gt;"",AW5="Aktiivne vakantsus"),IFERROR(SUM(INDIRECT("r3c"&amp;MATCH($AW5,AC$2:AU$2,0)+28,FALSE):INDIRECT("r1002c"&amp;MATCH($AW5,AC$2:AU$2,0)+28,FALSE)),0),IF(AW5="Üüritav pind kokku",SUM($BB$2:BB4),""))</f>
        <v>0</v>
      </c>
      <c r="BC5" s="37">
        <f t="shared" ca="1" si="3"/>
        <v>3436.0467033928207</v>
      </c>
      <c r="BD5" s="47">
        <f t="shared" ca="1" si="4"/>
        <v>0.39329785421997582</v>
      </c>
      <c r="BF5" s="38" t="s">
        <v>12</v>
      </c>
      <c r="BG5" s="38"/>
    </row>
    <row r="6" spans="1:59" x14ac:dyDescent="0.35">
      <c r="A6" s="23" t="str">
        <f>IF(Eksplikatsioon!A7=0,"",Eksplikatsioon!A7)</f>
        <v>01</v>
      </c>
      <c r="B6" s="60">
        <f>IF(Eksplikatsioon!B7=0,"",Eksplikatsioon!B7)</f>
        <v>104</v>
      </c>
      <c r="C6" s="23" t="str">
        <f>IF(Eksplikatsioon!C7=0,"",Eksplikatsioon!C7)</f>
        <v>ÜÜRITAV PIND</v>
      </c>
      <c r="D6" s="23" t="str">
        <f>IF(Eksplikatsioon!D7=0,"",Eksplikatsioon!D7)</f>
        <v>FUAJEE</v>
      </c>
      <c r="E6" s="58">
        <f>IF(Eksplikatsioon!F7=0,"",Eksplikatsioon!F7)</f>
        <v>94.4</v>
      </c>
      <c r="F6" s="23" t="str">
        <f>IF(Eksplikatsioon!H7=0,"",Eksplikatsioon!H7)</f>
        <v/>
      </c>
      <c r="G6" s="23" t="str">
        <f>IF(Eksplikatsioon!J7=0,"",Eksplikatsioon!J7)</f>
        <v>Ühiskasutuses hoone pind</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Prokuratuur</v>
      </c>
      <c r="AX6" s="39" t="str">
        <f t="shared" si="2"/>
        <v/>
      </c>
      <c r="AY6" s="37">
        <f>IF(BF6&lt;&gt;"",IF(SUMIFS(E:E,H:H,AW6,G:G,"Ainukasutuses pind",C:C,"ÜÜRITAV PIND")=0,0,SUMIFS(E:E,H:H,AW6,G:G,"Ainukasutuses pind",C:C,"ÜÜRITAV PIND")),IF(AW6="Aktiivne vakantsus",SUMIFS(E:E,C:C,"üüritav pind",G:G,"ainukasutuses pind")-SUM($AY$2:AY5),IF(AW6="Üüritav pind kokku",SUM($AY$2:AY5),"")))</f>
        <v>1102</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47.053658995388304</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315.33478332388984</v>
      </c>
      <c r="BB6" s="37">
        <f ca="1">IF(OR(BF6&lt;&gt;"",AW6="Aktiivne vakantsus"),IFERROR(SUM(INDIRECT("r3c"&amp;MATCH($AW6,AC$2:AU$2,0)+28,FALSE):INDIRECT("r1002c"&amp;MATCH($AW6,AC$2:AU$2,0)+28,FALSE)),0),IF(AW6="Üüritav pind kokku",SUM($BB$2:BB5),""))</f>
        <v>16.134481122483596</v>
      </c>
      <c r="BC6" s="37">
        <f t="shared" ca="1" si="3"/>
        <v>1480.5229234417616</v>
      </c>
      <c r="BD6" s="47">
        <f t="shared" ca="1" si="4"/>
        <v>0.16946407868617416</v>
      </c>
      <c r="BF6" s="38" t="s">
        <v>13</v>
      </c>
      <c r="BG6" s="38"/>
    </row>
    <row r="7" spans="1:59" x14ac:dyDescent="0.35">
      <c r="A7" s="23" t="str">
        <f>IF(Eksplikatsioon!A8=0,"",Eksplikatsioon!A8)</f>
        <v>01</v>
      </c>
      <c r="B7" s="60">
        <f>IF(Eksplikatsioon!B8=0,"",Eksplikatsioon!B8)</f>
        <v>105</v>
      </c>
      <c r="C7" s="23" t="str">
        <f>IF(Eksplikatsioon!C8=0,"",Eksplikatsioon!C8)</f>
        <v>ÜÜRITAV PIND</v>
      </c>
      <c r="D7" s="23" t="str">
        <f>IF(Eksplikatsioon!D8=0,"",Eksplikatsioon!D8)</f>
        <v>KOHVIK</v>
      </c>
      <c r="E7" s="58">
        <f>IF(Eksplikatsioon!F8=0,"",Eksplikatsioon!F8)</f>
        <v>59.6</v>
      </c>
      <c r="F7" s="23" t="str">
        <f>IF(Eksplikatsioon!H8=0,"",Eksplikatsioon!H8)</f>
        <v/>
      </c>
      <c r="G7" s="23" t="str">
        <f>IF(Eksplikatsioon!J8=0,"",Eksplikatsioon!J8)</f>
        <v>Ainukasutuses pind</v>
      </c>
      <c r="H7" s="23" t="str">
        <f>IF(Eksplikatsioon!K8=0,"",Eksplikatsioon!K8)</f>
        <v>Kohviku üürnik</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Kohviku üürnik</v>
      </c>
      <c r="AX7" s="39" t="str">
        <f t="shared" si="2"/>
        <v/>
      </c>
      <c r="AY7" s="37">
        <f>IF(BF7&lt;&gt;"",IF(SUMIFS(E:E,H:H,AW7,G:G,"Ainukasutuses pind",C:C,"ÜÜRITAV PIND")=0,0,SUMIFS(E:E,H:H,AW7,G:G,"Ainukasutuses pind",C:C,"ÜÜRITAV PIND")),IF(AW7="Aktiivne vakantsus",SUMIFS(E:E,C:C,"üüritav pind",G:G,"ainukasutuses pind")-SUM($AY$2:AY6),IF(AW7="Üüritav pind kokku",SUM($AY$2:AY6),"")))</f>
        <v>95.399999999999991</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27.298492131668866</v>
      </c>
      <c r="BB7" s="37">
        <f ca="1">IF(OR(BF7&lt;&gt;"",AW7="Aktiivne vakantsus"),IFERROR(SUM(INDIRECT("r3c"&amp;MATCH($AW7,AC$2:AU$2,0)+28,FALSE):INDIRECT("r1002c"&amp;MATCH($AW7,AC$2:AU$2,0)+28,FALSE)),0),IF(AW7="Üüritav pind kokku",SUM($BB$2:BB6),""))</f>
        <v>0</v>
      </c>
      <c r="BC7" s="37">
        <f t="shared" ca="1" si="3"/>
        <v>122.69849213166886</v>
      </c>
      <c r="BD7" s="47">
        <f t="shared" ca="1" si="4"/>
        <v>1.4044353245769905E-2</v>
      </c>
      <c r="BF7" s="38" t="s">
        <v>14</v>
      </c>
      <c r="BG7" s="38"/>
    </row>
    <row r="8" spans="1:59" x14ac:dyDescent="0.35">
      <c r="A8" s="23" t="str">
        <f>IF(Eksplikatsioon!A9=0,"",Eksplikatsioon!A9)</f>
        <v>01</v>
      </c>
      <c r="B8" s="60">
        <f>IF(Eksplikatsioon!B9=0,"",Eksplikatsioon!B9)</f>
        <v>106</v>
      </c>
      <c r="C8" s="23" t="str">
        <f>IF(Eksplikatsioon!C9=0,"",Eksplikatsioon!C9)</f>
        <v>ÜÜRITAV PIND</v>
      </c>
      <c r="D8" s="23" t="str">
        <f>IF(Eksplikatsioon!D9=0,"",Eksplikatsioon!D9)</f>
        <v>WC</v>
      </c>
      <c r="E8" s="58">
        <f>IF(Eksplikatsioon!F9=0,"",Eksplikatsioon!F9)</f>
        <v>3.3</v>
      </c>
      <c r="F8" s="23" t="str">
        <f>IF(Eksplikatsioon!H9=0,"",Eksplikatsioon!H9)</f>
        <v/>
      </c>
      <c r="G8" s="23" t="str">
        <f>IF(Eksplikatsioon!J9=0,"",Eksplikatsioon!J9)</f>
        <v>Ainukasutuses pind</v>
      </c>
      <c r="H8" s="23" t="str">
        <f>IF(Eksplikatsioon!K9=0,"",Eksplikatsioon!K9)</f>
        <v>Kohviku üürnik</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Aktiivne vakantsus</v>
      </c>
      <c r="AX8" s="39" t="str">
        <f t="shared" si="2"/>
        <v/>
      </c>
      <c r="AY8" s="37">
        <f>IF(BF8&lt;&gt;"",IF(SUMIFS(E:E,H:H,AW8,G:G,"Ainukasutuses pind",C:C,"ÜÜRITAV PIND")=0,0,SUMIFS(E:E,H:H,AW8,G:G,"Ainukasutuses pind",C:C,"ÜÜRITAV PIND")),IF(AW8="Aktiivne vakantsus",SUMIFS(E:E,C:C,"üüritav pind",G:G,"ainukasutuses pind")-SUM($AY$2:AY7),IF(AW8="Üüritav pind kokku",SUM($AY$2:AY7),"")))</f>
        <v>7.2759576141834259E-12</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-4.5474735088646412E-13</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2.0819986549385997E-12</v>
      </c>
      <c r="BB8" s="37">
        <f ca="1">IF(OR(BF8&lt;&gt;"",AW8="Aktiivne vakantsus"),IFERROR(SUM(INDIRECT("r3c"&amp;MATCH($AW8,AC$2:AU$2,0)+28,FALSE):INDIRECT("r1002c"&amp;MATCH($AW8,AC$2:AU$2,0)+28,FALSE)),0),IF(AW8="Üüritav pind kokku",SUM($BB$2:BB7),""))</f>
        <v>0</v>
      </c>
      <c r="BC8" s="37">
        <f t="shared" ca="1" si="3"/>
        <v>8.9032089182355623E-12</v>
      </c>
      <c r="BD8" s="47">
        <f t="shared" ca="1" si="4"/>
        <v>1.019081888426207E-15</v>
      </c>
      <c r="BF8" s="38"/>
      <c r="BG8" s="38"/>
    </row>
    <row r="9" spans="1:59" x14ac:dyDescent="0.35">
      <c r="A9" s="23" t="str">
        <f>IF(Eksplikatsioon!A10=0,"",Eksplikatsioon!A10)</f>
        <v>01</v>
      </c>
      <c r="B9" s="60">
        <f>IF(Eksplikatsioon!B10=0,"",Eksplikatsioon!B10)</f>
        <v>107</v>
      </c>
      <c r="C9" s="23" t="str">
        <f>IF(Eksplikatsioon!C10=0,"",Eksplikatsioon!C10)</f>
        <v>ÜÜRITAV PIND</v>
      </c>
      <c r="D9" s="23" t="str">
        <f>IF(Eksplikatsioon!D10=0,"",Eksplikatsioon!D10)</f>
        <v>KÖÖK</v>
      </c>
      <c r="E9" s="58">
        <f>IF(Eksplikatsioon!F10=0,"",Eksplikatsioon!F10)</f>
        <v>18.2</v>
      </c>
      <c r="F9" s="23" t="str">
        <f>IF(Eksplikatsioon!H10=0,"",Eksplikatsioon!H10)</f>
        <v/>
      </c>
      <c r="G9" s="23" t="str">
        <f>IF(Eksplikatsioon!J10=0,"",Eksplikatsioon!J10)</f>
        <v>Ainukasutuses pind</v>
      </c>
      <c r="H9" s="23" t="str">
        <f>IF(Eksplikatsioon!K10=0,"",Eksplikatsioon!K10)</f>
        <v>Kohviku üürnik</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Üüritav pind kokku</v>
      </c>
      <c r="AX9" s="39" t="str">
        <f t="shared" si="2"/>
        <v/>
      </c>
      <c r="AY9" s="37">
        <f>IF(BF9&lt;&gt;"",IF(SUMIFS(E:E,H:H,AW9,G:G,"Ainukasutuses pind",C:C,"ÜÜRITAV PIND")=0,0,SUMIFS(E:E,H:H,AW9,G:G,"Ainukasutuses pind",C:C,"ÜÜRITAV PIND")),IF(AW9="Aktiivne vakantsus",SUMIFS(E:E,C:C,"üüritav pind",G:G,"ainukasutuses pind")-SUM($AY$2:AY8),IF(AW9="Üüritav pind kokku",SUM($AY$2:AY8),"")))</f>
        <v>5471.3000000000047</v>
      </c>
      <c r="AZ9" s="37">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1656.4</v>
      </c>
      <c r="BA9" s="37">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1565.5999999999997</v>
      </c>
      <c r="BB9" s="37">
        <f ca="1">IF(OR(BF9&lt;&gt;"",AW9="Aktiivne vakantsus"),IFERROR(SUM(INDIRECT("r3c"&amp;MATCH($AW9,AC$2:AU$2,0)+28,FALSE):INDIRECT("r1002c"&amp;MATCH($AW9,AC$2:AU$2,0)+28,FALSE)),0),IF(AW9="Üüritav pind kokku",SUM($BB$2:BB8),""))</f>
        <v>43.200000000000067</v>
      </c>
      <c r="BC9" s="37">
        <f t="shared" ca="1" si="3"/>
        <v>8736.5000000000055</v>
      </c>
      <c r="BD9" s="47">
        <f t="shared" ca="1" si="4"/>
        <v>1</v>
      </c>
      <c r="BF9" s="38"/>
      <c r="BG9" s="38"/>
    </row>
    <row r="10" spans="1:59" x14ac:dyDescent="0.35">
      <c r="A10" s="23" t="str">
        <f>IF(Eksplikatsioon!A11=0,"",Eksplikatsioon!A11)</f>
        <v>01</v>
      </c>
      <c r="B10" s="60">
        <f>IF(Eksplikatsioon!B11=0,"",Eksplikatsioon!B11)</f>
        <v>108</v>
      </c>
      <c r="C10" s="23" t="str">
        <f>IF(Eksplikatsioon!C11=0,"",Eksplikatsioon!C11)</f>
        <v>ÜÜRITAV PIND</v>
      </c>
      <c r="D10" s="23" t="str">
        <f>IF(Eksplikatsioon!D11=0,"",Eksplikatsioon!D11)</f>
        <v>TAMBUR</v>
      </c>
      <c r="E10" s="58">
        <f>IF(Eksplikatsioon!F11=0,"",Eksplikatsioon!F11)</f>
        <v>3</v>
      </c>
      <c r="F10" s="23" t="str">
        <f>IF(Eksplikatsioon!H11=0,"",Eksplikatsioon!H11)</f>
        <v/>
      </c>
      <c r="G10" s="23" t="str">
        <f>IF(Eksplikatsioon!J11=0,"",Eksplikatsioon!J11)</f>
        <v>Ainukasutuses pind</v>
      </c>
      <c r="H10" s="23" t="str">
        <f>IF(Eksplikatsioon!K11=0,"",Eksplikatsioon!K11)</f>
        <v>Kohviku üürnik</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Passiivne vakantsus</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f t="shared" ref="BC10:BC48" si="7">IF(AW10="Passiivne vakantsus",SUMIFS(E:E,C:C,"PASSIIVNE VAKANTSUS"),IF(AW10="Üüritav pind kokku",SUM(AY10:BB10),IF(AW10&lt;&gt;"",SUM(AY10:BB10),"")))</f>
        <v>0</v>
      </c>
      <c r="BD10" s="47" t="str">
        <f t="shared" ref="BD10:BD48" si="8">IFERROR(IF(AND(AW10&lt;&gt;"passiivne vakantsus"),BC10/(SUMIFS(BC:BC,AW:AW,"Üüritav pind kokku")),""),"")</f>
        <v/>
      </c>
      <c r="BF10" s="38"/>
      <c r="BG10" s="38"/>
    </row>
    <row r="11" spans="1:59" x14ac:dyDescent="0.35">
      <c r="A11" s="23" t="str">
        <f>IF(Eksplikatsioon!A12=0,"",Eksplikatsioon!A12)</f>
        <v>01</v>
      </c>
      <c r="B11" s="60">
        <f>IF(Eksplikatsioon!B12=0,"",Eksplikatsioon!B12)</f>
        <v>109</v>
      </c>
      <c r="C11" s="23" t="str">
        <f>IF(Eksplikatsioon!C12=0,"",Eksplikatsioon!C12)</f>
        <v>ÜÜRITAV PIND</v>
      </c>
      <c r="D11" s="23" t="str">
        <f>IF(Eksplikatsioon!D12=0,"",Eksplikatsioon!D12)</f>
        <v>LADU</v>
      </c>
      <c r="E11" s="58">
        <f>IF(Eksplikatsioon!F12=0,"",Eksplikatsioon!F12)</f>
        <v>6.1</v>
      </c>
      <c r="F11" s="23" t="str">
        <f>IF(Eksplikatsioon!H12=0,"",Eksplikatsioon!H12)</f>
        <v/>
      </c>
      <c r="G11" s="23" t="str">
        <f>IF(Eksplikatsioon!J12=0,"",Eksplikatsioon!J12)</f>
        <v>Ainukasutuses pind</v>
      </c>
      <c r="H11" s="23" t="str">
        <f>IF(Eksplikatsioon!K12=0,"",Eksplikatsioon!K12)</f>
        <v>Kohviku üürnik</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35">
      <c r="A12" s="23" t="str">
        <f>IF(Eksplikatsioon!A13=0,"",Eksplikatsioon!A13)</f>
        <v>01</v>
      </c>
      <c r="B12" s="60" t="str">
        <f>IF(Eksplikatsioon!B13=0,"",Eksplikatsioon!B13)</f>
        <v>110a</v>
      </c>
      <c r="C12" s="23" t="str">
        <f>IF(Eksplikatsioon!C13=0,"",Eksplikatsioon!C13)</f>
        <v>ÜÜRITAV PIND</v>
      </c>
      <c r="D12" s="23" t="str">
        <f>IF(Eksplikatsioon!D13=0,"",Eksplikatsioon!D13)</f>
        <v>PERSONALIGARDEROOB</v>
      </c>
      <c r="E12" s="58">
        <f>IF(Eksplikatsioon!F13=0,"",Eksplikatsioon!F13)</f>
        <v>2.7</v>
      </c>
      <c r="F12" s="23" t="str">
        <f>IF(Eksplikatsioon!H13=0,"",Eksplikatsioon!H13)</f>
        <v/>
      </c>
      <c r="G12" s="23" t="str">
        <f>IF(Eksplikatsioon!J13=0,"",Eksplikatsioon!J13)</f>
        <v>Ainukasutuses pind</v>
      </c>
      <c r="H12" s="23" t="str">
        <f>IF(Eksplikatsioon!K13=0,"",Eksplikatsioon!K13)</f>
        <v>Kohviku üürnik</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35">
      <c r="A13" s="23" t="str">
        <f>IF(Eksplikatsioon!A14=0,"",Eksplikatsioon!A14)</f>
        <v>01</v>
      </c>
      <c r="B13" s="60" t="str">
        <f>IF(Eksplikatsioon!B14=0,"",Eksplikatsioon!B14)</f>
        <v>110b</v>
      </c>
      <c r="C13" s="23" t="str">
        <f>IF(Eksplikatsioon!C14=0,"",Eksplikatsioon!C14)</f>
        <v>ÜÜRITAV PIND</v>
      </c>
      <c r="D13" s="23" t="str">
        <f>IF(Eksplikatsioon!D14=0,"",Eksplikatsioon!D14)</f>
        <v>WC</v>
      </c>
      <c r="E13" s="58">
        <f>IF(Eksplikatsioon!F14=0,"",Eksplikatsioon!F14)</f>
        <v>2.5</v>
      </c>
      <c r="F13" s="23" t="str">
        <f>IF(Eksplikatsioon!H14=0,"",Eksplikatsioon!H14)</f>
        <v/>
      </c>
      <c r="G13" s="23" t="str">
        <f>IF(Eksplikatsioon!J14=0,"",Eksplikatsioon!J14)</f>
        <v>Ainukasutuses pind</v>
      </c>
      <c r="H13" s="23" t="str">
        <f>IF(Eksplikatsioon!K14=0,"",Eksplikatsioon!K14)</f>
        <v>Kohviku üürnik</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35">
      <c r="A14" s="23" t="str">
        <f>IF(Eksplikatsioon!A15=0,"",Eksplikatsioon!A15)</f>
        <v>01</v>
      </c>
      <c r="B14" s="60">
        <f>IF(Eksplikatsioon!B15=0,"",Eksplikatsioon!B15)</f>
        <v>111</v>
      </c>
      <c r="C14" s="23" t="str">
        <f>IF(Eksplikatsioon!C15=0,"",Eksplikatsioon!C15)</f>
        <v>ÜÜRITAV PIND</v>
      </c>
      <c r="D14" s="23" t="str">
        <f>IF(Eksplikatsioon!D15=0,"",Eksplikatsioon!D15)</f>
        <v>KORIDOR</v>
      </c>
      <c r="E14" s="58">
        <f>IF(Eksplikatsioon!F15=0,"",Eksplikatsioon!F15)</f>
        <v>29.4</v>
      </c>
      <c r="F14" s="23" t="str">
        <f>IF(Eksplikatsioon!H15=0,"",Eksplikatsioon!H15)</f>
        <v/>
      </c>
      <c r="G14" s="23" t="str">
        <f>IF(Eksplikatsioon!J15=0,"",Eksplikatsioon!J15)</f>
        <v>Ühiskasutuses hoone pind</v>
      </c>
      <c r="H14" s="23" t="str">
        <f>IF(Eksplikatsioon!K15=0,"",Eksplikatsioon!K15)</f>
        <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hidden="1" x14ac:dyDescent="0.35">
      <c r="A15" s="23" t="str">
        <f>IF(Eksplikatsioon!A16=0,"",Eksplikatsioon!A16)</f>
        <v>01</v>
      </c>
      <c r="B15" s="60">
        <f>IF(Eksplikatsioon!B16=0,"",Eksplikatsioon!B16)</f>
        <v>112</v>
      </c>
      <c r="C15" s="23" t="str">
        <f>IF(Eksplikatsioon!C16=0,"",Eksplikatsioon!C16)</f>
        <v>VERTIKAALSETE ÜHENDUSTEEDE PIND</v>
      </c>
      <c r="D15" s="23" t="str">
        <f>IF(Eksplikatsioon!D16=0,"",Eksplikatsioon!D16)</f>
        <v>TREPIKODA TR-1</v>
      </c>
      <c r="E15" s="58">
        <f>IF(Eksplikatsioon!F16=0,"",Eksplikatsioon!F16)</f>
        <v>22.6</v>
      </c>
      <c r="F15" s="23" t="str">
        <f>IF(Eksplikatsioon!H16=0,"",Eksplikatsioon!H16)</f>
        <v/>
      </c>
      <c r="G15" s="23" t="str">
        <f>IF(Eksplikatsioon!J16=0,"",Eksplikatsioon!J16)</f>
        <v/>
      </c>
      <c r="H15" s="23" t="str">
        <f>IF(Eksplikatsioon!K16=0,"",Eksplikatsioon!K16)</f>
        <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hidden="1" x14ac:dyDescent="0.35">
      <c r="A16" s="23" t="str">
        <f>IF(Eksplikatsioon!A17=0,"",Eksplikatsioon!A17)</f>
        <v>01</v>
      </c>
      <c r="B16" s="60">
        <f>IF(Eksplikatsioon!B17=0,"",Eksplikatsioon!B17)</f>
        <v>113</v>
      </c>
      <c r="C16" s="23" t="str">
        <f>IF(Eksplikatsioon!C17=0,"",Eksplikatsioon!C17)</f>
        <v>VERTIKAALSETE ÜHENDUSTEEDE PIND</v>
      </c>
      <c r="D16" s="23" t="str">
        <f>IF(Eksplikatsioon!D17=0,"",Eksplikatsioon!D17)</f>
        <v>LIFT L-1</v>
      </c>
      <c r="E16" s="58">
        <f>IF(Eksplikatsioon!F17=0,"",Eksplikatsioon!F17)</f>
        <v>3.1</v>
      </c>
      <c r="F16" s="23" t="str">
        <f>IF(Eksplikatsioon!H17=0,"",Eksplikatsioon!H17)</f>
        <v/>
      </c>
      <c r="G16" s="23" t="str">
        <f>IF(Eksplikatsioon!J17=0,"",Eksplikatsioon!J17)</f>
        <v/>
      </c>
      <c r="H16" s="23" t="str">
        <f>IF(Eksplikatsioon!K17=0,"",Eksplikatsioon!K17)</f>
        <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hidden="1" x14ac:dyDescent="0.35">
      <c r="A17" s="23" t="str">
        <f>IF(Eksplikatsioon!A18=0,"",Eksplikatsioon!A18)</f>
        <v>01</v>
      </c>
      <c r="B17" s="60">
        <f>IF(Eksplikatsioon!B18=0,"",Eksplikatsioon!B18)</f>
        <v>114</v>
      </c>
      <c r="C17" s="23" t="str">
        <f>IF(Eksplikatsioon!C18=0,"",Eksplikatsioon!C18)</f>
        <v>VERTIKAALSETE ÜHENDUSTEEDE PIND</v>
      </c>
      <c r="D17" s="23" t="str">
        <f>IF(Eksplikatsioon!D18=0,"",Eksplikatsioon!D18)</f>
        <v>LIFT L-2</v>
      </c>
      <c r="E17" s="58">
        <f>IF(Eksplikatsioon!F18=0,"",Eksplikatsioon!F18)</f>
        <v>3.1</v>
      </c>
      <c r="F17" s="23" t="str">
        <f>IF(Eksplikatsioon!H18=0,"",Eksplikatsioon!H18)</f>
        <v/>
      </c>
      <c r="G17" s="23" t="str">
        <f>IF(Eksplikatsioon!J18=0,"",Eksplikatsioon!J18)</f>
        <v/>
      </c>
      <c r="H17" s="23" t="str">
        <f>IF(Eksplikatsioon!K18=0,"",Eksplikatsioon!K18)</f>
        <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35">
      <c r="A18" s="23" t="str">
        <f>IF(Eksplikatsioon!A19=0,"",Eksplikatsioon!A19)</f>
        <v>01</v>
      </c>
      <c r="B18" s="60">
        <f>IF(Eksplikatsioon!B19=0,"",Eksplikatsioon!B19)</f>
        <v>115</v>
      </c>
      <c r="C18" s="23" t="str">
        <f>IF(Eksplikatsioon!C19=0,"",Eksplikatsioon!C19)</f>
        <v>ÜÜRITAV PIND</v>
      </c>
      <c r="D18" s="23" t="str">
        <f>IF(Eksplikatsioon!D19=0,"",Eksplikatsioon!D19)</f>
        <v>KOHTUKANTSELEI</v>
      </c>
      <c r="E18" s="58">
        <f>IF(Eksplikatsioon!F19=0,"",Eksplikatsioon!F19)</f>
        <v>43.2</v>
      </c>
      <c r="F18" s="23" t="str">
        <f>IF(Eksplikatsioon!H19=0,"",Eksplikatsioon!H19)</f>
        <v>TMK ja PR</v>
      </c>
      <c r="G18" s="23" t="str">
        <f>IF(Eksplikatsioon!J19=0,"",Eksplikatsioon!J19)</f>
        <v>Ühiskasutuses muu pind (hoone)</v>
      </c>
      <c r="H18" s="23" t="str">
        <f>IF(Eksplikatsioon!K19=0,"",Eksplikatsioon!K19)</f>
        <v/>
      </c>
      <c r="I18" s="23" t="str">
        <f>IF(Eksplikatsioon!L19=0,"",Eksplikatsioon!L19)</f>
        <v/>
      </c>
      <c r="J18" s="31">
        <f ca="1">IFERROR(IF($G18=Tabelid!$L$6,Eksplikatsioon!O19/SUM(Eksplikatsioon!$O19:'Eksplikatsioon'!$AG19),IF($G18=Tabelid!$L$4,IFERROR(SUMIFS($E:$E,$G:$G,Tabelid!$L$1,$C:$C,Tabelid!$J$4,$H:$H,J$2,$A:$A,$A18)/SUMIFS($E:$E,$G:$G,Tabelid!$L$1,$C:$C,Tabelid!$J$4,$A:$A,$A18),0),IF($G18=Tabelid!$L$5,IFERROR(SUMIFS($E:$E,$G:$G,Tabelid!$L$1,$C:$C,Tabelid!$J$4,$H:$H,J$2)/SUMIFS($E:$E,$G:$G,Tabelid!$L$1,$C:$C,Tabelid!$J$4),0),""))),"")</f>
        <v>0.33787216931990516</v>
      </c>
      <c r="K18" s="31">
        <f ca="1">IFERROR(IF($G18=Tabelid!$L$6,Eksplikatsioon!P19/SUM(Eksplikatsioon!$O19:'Eksplikatsioon'!$AG19),IF($G18=Tabelid!$L$4,IFERROR(SUMIFS($E:$E,$G:$G,Tabelid!$L$1,$C:$C,Tabelid!$J$4,$H:$H,K$2,$A:$A,$A18)/SUMIFS($E:$E,$G:$G,Tabelid!$L$1,$C:$C,Tabelid!$J$4,$A:$A,$A18),0),IF($G18=Tabelid!$L$5,IFERROR(SUMIFS($E:$E,$G:$G,Tabelid!$L$1,$C:$C,Tabelid!$J$4,$H:$H,K$2)/SUMIFS($E:$E,$G:$G,Tabelid!$L$1,$C:$C,Tabelid!$J$4),0),""))),"")</f>
        <v>0.12814139235647826</v>
      </c>
      <c r="L18" s="31">
        <f ca="1">IFERROR(IF($G18=Tabelid!$L$6,Eksplikatsioon!Q19/SUM(Eksplikatsioon!$O19:'Eksplikatsioon'!$AG19),IF($G18=Tabelid!$L$4,IFERROR(SUMIFS($E:$E,$G:$G,Tabelid!$L$1,$C:$C,Tabelid!$J$4,$H:$H,L$2,$A:$A,$A18)/SUMIFS($E:$E,$G:$G,Tabelid!$L$1,$C:$C,Tabelid!$J$4,$A:$A,$A18),0),IF($G18=Tabelid!$L$5,IFERROR(SUMIFS($E:$E,$G:$G,Tabelid!$L$1,$C:$C,Tabelid!$J$4,$H:$H,L$2)/SUMIFS($E:$E,$G:$G,Tabelid!$L$1,$C:$C,Tabelid!$J$4),0),""))),"")</f>
        <v>0.31513534260596149</v>
      </c>
      <c r="M18" s="31">
        <f ca="1">IFERROR(IF($G18=Tabelid!$L$6,Eksplikatsioon!R19/SUM(Eksplikatsioon!$O19:'Eksplikatsioon'!$AG19),IF($G18=Tabelid!$L$4,IFERROR(SUMIFS($E:$E,$G:$G,Tabelid!$L$1,$C:$C,Tabelid!$J$4,$H:$H,M$2,$A:$A,$A18)/SUMIFS($E:$E,$G:$G,Tabelid!$L$1,$C:$C,Tabelid!$J$4,$A:$A,$A18),0),IF($G18=Tabelid!$L$5,IFERROR(SUMIFS($E:$E,$G:$G,Tabelid!$L$1,$C:$C,Tabelid!$J$4,$H:$H,M$2)/SUMIFS($E:$E,$G:$G,Tabelid!$L$1,$C:$C,Tabelid!$J$4),0),""))),"")</f>
        <v>0.20141465465245903</v>
      </c>
      <c r="N18" s="31">
        <f ca="1">IFERROR(IF($G18=Tabelid!$L$6,Eksplikatsioon!S19/SUM(Eksplikatsioon!$O19:'Eksplikatsioon'!$AG19),IF($G18=Tabelid!$L$4,IFERROR(SUMIFS($E:$E,$G:$G,Tabelid!$L$1,$C:$C,Tabelid!$J$4,$H:$H,N$2,$A:$A,$A18)/SUMIFS($E:$E,$G:$G,Tabelid!$L$1,$C:$C,Tabelid!$J$4,$A:$A,$A18),0),IF($G18=Tabelid!$L$5,IFERROR(SUMIFS($E:$E,$G:$G,Tabelid!$L$1,$C:$C,Tabelid!$J$4,$H:$H,N$2)/SUMIFS($E:$E,$G:$G,Tabelid!$L$1,$C:$C,Tabelid!$J$4),0),""))),"")</f>
        <v>1.7436441065194729E-2</v>
      </c>
      <c r="O18" s="31">
        <f ca="1">IFERROR(IF($G18=Tabelid!$L$6,Eksplikatsioon!T19/SUM(Eksplikatsioon!$O19:'Eksplikatsioon'!$AG19),IF($G18=Tabelid!$L$4,IFERROR(SUMIFS($E:$E,$G:$G,Tabelid!$L$1,$C:$C,Tabelid!$J$4,$H:$H,O$2,$A:$A,$A18)/SUMIFS($E:$E,$G:$G,Tabelid!$L$1,$C:$C,Tabelid!$J$4,$A:$A,$A18),0),IF($G18=Tabelid!$L$5,IFERROR(SUMIFS($E:$E,$G:$G,Tabelid!$L$1,$C:$C,Tabelid!$J$4,$H:$H,O$2)/SUMIFS($E:$E,$G:$G,Tabelid!$L$1,$C:$C,Tabelid!$J$4),0),""))),"")</f>
        <v>0</v>
      </c>
      <c r="P18" s="31">
        <f ca="1">IFERROR(IF($G18=Tabelid!$L$6,Eksplikatsioon!U19/SUM(Eksplikatsioon!$O19:'Eksplikatsioon'!$AG19),IF($G18=Tabelid!$L$4,IFERROR(SUMIFS($E:$E,$G:$G,Tabelid!$L$1,$C:$C,Tabelid!$J$4,$H:$H,P$2,$A:$A,$A18)/SUMIFS($E:$E,$G:$G,Tabelid!$L$1,$C:$C,Tabelid!$J$4,$A:$A,$A18),0),IF($G18=Tabelid!$L$5,IFERROR(SUMIFS($E:$E,$G:$G,Tabelid!$L$1,$C:$C,Tabelid!$J$4,$H:$H,P$2)/SUMIFS($E:$E,$G:$G,Tabelid!$L$1,$C:$C,Tabelid!$J$4),0),""))),"")</f>
        <v>0</v>
      </c>
      <c r="Q18" s="31">
        <f ca="1">IFERROR(IF($G18=Tabelid!$L$6,Eksplikatsioon!V19/SUM(Eksplikatsioon!$O19:'Eksplikatsioon'!$AG19),IF($G18=Tabelid!$L$4,IFERROR(SUMIFS($E:$E,$G:$G,Tabelid!$L$1,$C:$C,Tabelid!$J$4,$H:$H,Q$2,$A:$A,$A18)/SUMIFS($E:$E,$G:$G,Tabelid!$L$1,$C:$C,Tabelid!$J$4,$A:$A,$A18),0),IF($G18=Tabelid!$L$5,IFERROR(SUMIFS($E:$E,$G:$G,Tabelid!$L$1,$C:$C,Tabelid!$J$4,$H:$H,Q$2)/SUMIFS($E:$E,$G:$G,Tabelid!$L$1,$C:$C,Tabelid!$J$4),0),""))),"")</f>
        <v>0</v>
      </c>
      <c r="R18" s="31">
        <f ca="1">IFERROR(IF($G18=Tabelid!$L$6,Eksplikatsioon!W19/SUM(Eksplikatsioon!$O19:'Eksplikatsioon'!$AG19),IF($G18=Tabelid!$L$4,IFERROR(SUMIFS($E:$E,$G:$G,Tabelid!$L$1,$C:$C,Tabelid!$J$4,$H:$H,R$2,$A:$A,$A18)/SUMIFS($E:$E,$G:$G,Tabelid!$L$1,$C:$C,Tabelid!$J$4,$A:$A,$A18),0),IF($G18=Tabelid!$L$5,IFERROR(SUMIFS($E:$E,$G:$G,Tabelid!$L$1,$C:$C,Tabelid!$J$4,$H:$H,R$2)/SUMIFS($E:$E,$G:$G,Tabelid!$L$1,$C:$C,Tabelid!$J$4),0),""))),"")</f>
        <v>0</v>
      </c>
      <c r="S18" s="31">
        <f ca="1">IFERROR(IF($G18=Tabelid!$L$6,Eksplikatsioon!X19/SUM(Eksplikatsioon!$O19:'Eksplikatsioon'!$AG19),IF($G18=Tabelid!$L$4,IFERROR(SUMIFS($E:$E,$G:$G,Tabelid!$L$1,$C:$C,Tabelid!$J$4,$H:$H,S$2,$A:$A,$A18)/SUMIFS($E:$E,$G:$G,Tabelid!$L$1,$C:$C,Tabelid!$J$4,$A:$A,$A18),0),IF($G18=Tabelid!$L$5,IFERROR(SUMIFS($E:$E,$G:$G,Tabelid!$L$1,$C:$C,Tabelid!$J$4,$H:$H,S$2)/SUMIFS($E:$E,$G:$G,Tabelid!$L$1,$C:$C,Tabelid!$J$4),0),""))),"")</f>
        <v>0</v>
      </c>
      <c r="T18" s="31">
        <f ca="1">IFERROR(IF($G18=Tabelid!$L$6,Eksplikatsioon!Y19/SUM(Eksplikatsioon!$O19:'Eksplikatsioon'!$AG19),IF($G18=Tabelid!$L$4,IFERROR(SUMIFS($E:$E,$G:$G,Tabelid!$L$1,$C:$C,Tabelid!$J$4,$H:$H,T$2,$A:$A,$A18)/SUMIFS($E:$E,$G:$G,Tabelid!$L$1,$C:$C,Tabelid!$J$4,$A:$A,$A18),0),IF($G18=Tabelid!$L$5,IFERROR(SUMIFS($E:$E,$G:$G,Tabelid!$L$1,$C:$C,Tabelid!$J$4,$H:$H,T$2)/SUMIFS($E:$E,$G:$G,Tabelid!$L$1,$C:$C,Tabelid!$J$4),0),""))),"")</f>
        <v>0</v>
      </c>
      <c r="U18" s="31">
        <f ca="1">IFERROR(IF($G18=Tabelid!$L$6,Eksplikatsioon!Z19/SUM(Eksplikatsioon!$O19:'Eksplikatsioon'!$AG19),IF($G18=Tabelid!$L$4,IFERROR(SUMIFS($E:$E,$G:$G,Tabelid!$L$1,$C:$C,Tabelid!$J$4,$H:$H,U$2,$A:$A,$A18)/SUMIFS($E:$E,$G:$G,Tabelid!$L$1,$C:$C,Tabelid!$J$4,$A:$A,$A18),0),IF($G18=Tabelid!$L$5,IFERROR(SUMIFS($E:$E,$G:$G,Tabelid!$L$1,$C:$C,Tabelid!$J$4,$H:$H,U$2)/SUMIFS($E:$E,$G:$G,Tabelid!$L$1,$C:$C,Tabelid!$J$4),0),""))),"")</f>
        <v>0</v>
      </c>
      <c r="V18" s="31">
        <f ca="1">IFERROR(IF($G18=Tabelid!$L$6,Eksplikatsioon!AA19/SUM(Eksplikatsioon!$O19:'Eksplikatsioon'!$AG19),IF($G18=Tabelid!$L$4,IFERROR(SUMIFS($E:$E,$G:$G,Tabelid!$L$1,$C:$C,Tabelid!$J$4,$H:$H,V$2,$A:$A,$A18)/SUMIFS($E:$E,$G:$G,Tabelid!$L$1,$C:$C,Tabelid!$J$4,$A:$A,$A18),0),IF($G18=Tabelid!$L$5,IFERROR(SUMIFS($E:$E,$G:$G,Tabelid!$L$1,$C:$C,Tabelid!$J$4,$H:$H,V$2)/SUMIFS($E:$E,$G:$G,Tabelid!$L$1,$C:$C,Tabelid!$J$4),0),""))),"")</f>
        <v>0</v>
      </c>
      <c r="W18" s="31">
        <f ca="1">IFERROR(IF($G18=Tabelid!$L$6,Eksplikatsioon!AB19/SUM(Eksplikatsioon!$O19:'Eksplikatsioon'!$AG19),IF($G18=Tabelid!$L$4,IFERROR(SUMIFS($E:$E,$G:$G,Tabelid!$L$1,$C:$C,Tabelid!$J$4,$H:$H,W$2,$A:$A,$A18)/SUMIFS($E:$E,$G:$G,Tabelid!$L$1,$C:$C,Tabelid!$J$4,$A:$A,$A18),0),IF($G18=Tabelid!$L$5,IFERROR(SUMIFS($E:$E,$G:$G,Tabelid!$L$1,$C:$C,Tabelid!$J$4,$H:$H,W$2)/SUMIFS($E:$E,$G:$G,Tabelid!$L$1,$C:$C,Tabelid!$J$4),0),""))),"")</f>
        <v>0</v>
      </c>
      <c r="X18" s="31">
        <f ca="1">IFERROR(IF($G18=Tabelid!$L$6,Eksplikatsioon!AC19/SUM(Eksplikatsioon!$O19:'Eksplikatsioon'!$AG19),IF($G18=Tabelid!$L$4,IFERROR(SUMIFS($E:$E,$G:$G,Tabelid!$L$1,$C:$C,Tabelid!$J$4,$H:$H,X$2,$A:$A,$A18)/SUMIFS($E:$E,$G:$G,Tabelid!$L$1,$C:$C,Tabelid!$J$4,$A:$A,$A18),0),IF($G18=Tabelid!$L$5,IFERROR(SUMIFS($E:$E,$G:$G,Tabelid!$L$1,$C:$C,Tabelid!$J$4,$H:$H,X$2)/SUMIFS($E:$E,$G:$G,Tabelid!$L$1,$C:$C,Tabelid!$J$4),0),""))),"")</f>
        <v>0</v>
      </c>
      <c r="Y18" s="31">
        <f ca="1">IFERROR(IF($G18=Tabelid!$L$6,Eksplikatsioon!AD19/SUM(Eksplikatsioon!$O19:'Eksplikatsioon'!$AG19),IF($G18=Tabelid!$L$4,IFERROR(SUMIFS($E:$E,$G:$G,Tabelid!$L$1,$C:$C,Tabelid!$J$4,$H:$H,Y$2,$A:$A,$A18)/SUMIFS($E:$E,$G:$G,Tabelid!$L$1,$C:$C,Tabelid!$J$4,$A:$A,$A18),0),IF($G18=Tabelid!$L$5,IFERROR(SUMIFS($E:$E,$G:$G,Tabelid!$L$1,$C:$C,Tabelid!$J$4,$H:$H,Y$2)/SUMIFS($E:$E,$G:$G,Tabelid!$L$1,$C:$C,Tabelid!$J$4),0),""))),"")</f>
        <v>0</v>
      </c>
      <c r="Z18" s="31">
        <f ca="1">IFERROR(IF($G18=Tabelid!$L$6,Eksplikatsioon!AE19/SUM(Eksplikatsioon!$O19:'Eksplikatsioon'!$AG19),IF($G18=Tabelid!$L$4,IFERROR(SUMIFS($E:$E,$G:$G,Tabelid!$L$1,$C:$C,Tabelid!$J$4,$H:$H,Z$2,$A:$A,$A18)/SUMIFS($E:$E,$G:$G,Tabelid!$L$1,$C:$C,Tabelid!$J$4,$A:$A,$A18),0),IF($G18=Tabelid!$L$5,IFERROR(SUMIFS($E:$E,$G:$G,Tabelid!$L$1,$C:$C,Tabelid!$J$4,$H:$H,Z$2)/SUMIFS($E:$E,$G:$G,Tabelid!$L$1,$C:$C,Tabelid!$J$4),0),""))),"")</f>
        <v>0</v>
      </c>
      <c r="AA18" s="31">
        <f ca="1">IFERROR(IF($G18=Tabelid!$L$6,Eksplikatsioon!AF19/SUM(Eksplikatsioon!$O19:'Eksplikatsioon'!$AG19),IF($G18=Tabelid!$L$4,IFERROR(SUMIFS($E:$E,$G:$G,Tabelid!$L$1,$C:$C,Tabelid!$J$4,$H:$H,AA$2,$A:$A,$A18)/SUMIFS($E:$E,$G:$G,Tabelid!$L$1,$C:$C,Tabelid!$J$4,$A:$A,$A18),0),IF($G18=Tabelid!$L$5,IFERROR(SUMIFS($E:$E,$G:$G,Tabelid!$L$1,$C:$C,Tabelid!$J$4,$H:$H,AA$2)/SUMIFS($E:$E,$G:$G,Tabelid!$L$1,$C:$C,Tabelid!$J$4),0),""))),"")</f>
        <v>0</v>
      </c>
      <c r="AB18" s="31">
        <f ca="1">IFERROR(IF($G18=Tabelid!$L$6,Eksplikatsioon!AG19/SUM(Eksplikatsioon!$O19:'Eksplikatsioon'!$AG19),IF($G18=Tabelid!$L$4,IFERROR(SUMIFS($E:$E,$G:$G,Tabelid!$L$1,$C:$C,Tabelid!$J$4,$H:$H,AB$2,$A:$A,$A18)/SUMIFS($E:$E,$G:$G,Tabelid!$L$1,$C:$C,Tabelid!$J$4,$A:$A,$A18),0),IF($G18=Tabelid!$L$5,IFERROR(SUMIFS($E:$E,$G:$G,Tabelid!$L$1,$C:$C,Tabelid!$J$4,$H:$H,AB$2)/SUMIFS($E:$E,$G:$G,Tabelid!$L$1,$C:$C,Tabelid!$J$4),0),""))),"")</f>
        <v>0</v>
      </c>
      <c r="AC18" s="31">
        <f ca="1">IFERROR(IF($G18=Tabelid!$L$6,$E18*J18,IFERROR($E18*J18/SUM($J18:$AB18)*(Eksplikatsioon!O19)/SUMPRODUCT($J18:$AB18,Eksplikatsioon!$O19:$AG19),"")),"")</f>
        <v>27.065518877516471</v>
      </c>
      <c r="AD18" s="31">
        <f ca="1">IFERROR(IF($G18=Tabelid!$L$6,$E18*K18,IFERROR($E18*K18/SUM($J18:$AB18)*(Eksplikatsioon!P19)/SUMPRODUCT($J18:$AB18,Eksplikatsioon!$O19:$AG19),"")),"")</f>
        <v>0</v>
      </c>
      <c r="AE18" s="31">
        <f ca="1">IFERROR(IF($G18=Tabelid!$L$6,$E18*L18,IFERROR($E18*L18/SUM($J18:$AB18)*(Eksplikatsioon!Q19)/SUMPRODUCT($J18:$AB18,Eksplikatsioon!$O19:$AG19),"")),"")</f>
        <v>0</v>
      </c>
      <c r="AF18" s="31">
        <f ca="1">IFERROR(IF($G18=Tabelid!$L$6,$E18*M18,IFERROR($E18*M18/SUM($J18:$AB18)*(Eksplikatsioon!R19)/SUMPRODUCT($J18:$AB18,Eksplikatsioon!$O19:$AG19),"")),"")</f>
        <v>16.134481122483596</v>
      </c>
      <c r="AG18" s="31">
        <f ca="1">IFERROR(IF($G18=Tabelid!$L$6,$E18*N18,IFERROR($E18*N18/SUM($J18:$AB18)*(Eksplikatsioon!S19)/SUMPRODUCT($J18:$AB18,Eksplikatsioon!$O19:$AG19),"")),"")</f>
        <v>0</v>
      </c>
      <c r="AH18" s="31">
        <f ca="1">IFERROR(IF($G18=Tabelid!$L$6,$E18*O18,IFERROR($E18*O18/SUM($J18:$AB18)*(Eksplikatsioon!T19)/SUMPRODUCT($J18:$AB18,Eksplikatsioon!$O19:$AG19),"")),"")</f>
        <v>0</v>
      </c>
      <c r="AI18" s="31">
        <f ca="1">IFERROR(IF($G18=Tabelid!$L$6,$E18*P18,IFERROR($E18*P18/SUM($J18:$AB18)*(Eksplikatsioon!U19)/SUMPRODUCT($J18:$AB18,Eksplikatsioon!$O19:$AG19),"")),"")</f>
        <v>0</v>
      </c>
      <c r="AJ18" s="31">
        <f ca="1">IFERROR(IF($G18=Tabelid!$L$6,$E18*Q18,IFERROR($E18*Q18/SUM($J18:$AB18)*(Eksplikatsioon!V19)/SUMPRODUCT($J18:$AB18,Eksplikatsioon!$O19:$AG19),"")),"")</f>
        <v>0</v>
      </c>
      <c r="AK18" s="31">
        <f ca="1">IFERROR(IF($G18=Tabelid!$L$6,$E18*R18,IFERROR($E18*R18/SUM($J18:$AB18)*(Eksplikatsioon!W19)/SUMPRODUCT($J18:$AB18,Eksplikatsioon!$O19:$AG19),"")),"")</f>
        <v>0</v>
      </c>
      <c r="AL18" s="31">
        <f ca="1">IFERROR(IF($G18=Tabelid!$L$6,$E18*S18,IFERROR($E18*S18/SUM($J18:$AB18)*(Eksplikatsioon!X19)/SUMPRODUCT($J18:$AB18,Eksplikatsioon!$O19:$AG19),"")),"")</f>
        <v>0</v>
      </c>
      <c r="AM18" s="31">
        <f ca="1">IFERROR(IF($G18=Tabelid!$L$6,$E18*T18,IFERROR($E18*T18/SUM($J18:$AB18)*(Eksplikatsioon!Y19)/SUMPRODUCT($J18:$AB18,Eksplikatsioon!$O19:$AG19),"")),"")</f>
        <v>0</v>
      </c>
      <c r="AN18" s="31">
        <f ca="1">IFERROR(IF($G18=Tabelid!$L$6,$E18*U18,IFERROR($E18*U18/SUM($J18:$AB18)*(Eksplikatsioon!Z19)/SUMPRODUCT($J18:$AB18,Eksplikatsioon!$O19:$AG19),"")),"")</f>
        <v>0</v>
      </c>
      <c r="AO18" s="31">
        <f ca="1">IFERROR(IF($G18=Tabelid!$L$6,$E18*V18,IFERROR($E18*V18/SUM($J18:$AB18)*(Eksplikatsioon!AA19)/SUMPRODUCT($J18:$AB18,Eksplikatsioon!$O19:$AG19),"")),"")</f>
        <v>0</v>
      </c>
      <c r="AP18" s="31">
        <f ca="1">IFERROR(IF($G18=Tabelid!$L$6,$E18*W18,IFERROR($E18*W18/SUM($J18:$AB18)*(Eksplikatsioon!AB19)/SUMPRODUCT($J18:$AB18,Eksplikatsioon!$O19:$AG19),"")),"")</f>
        <v>0</v>
      </c>
      <c r="AQ18" s="31">
        <f ca="1">IFERROR(IF($G18=Tabelid!$L$6,$E18*X18,IFERROR($E18*X18/SUM($J18:$AB18)*(Eksplikatsioon!AC19)/SUMPRODUCT($J18:$AB18,Eksplikatsioon!$O19:$AG19),"")),"")</f>
        <v>0</v>
      </c>
      <c r="AR18" s="31">
        <f ca="1">IFERROR(IF($G18=Tabelid!$L$6,$E18*Y18,IFERROR($E18*Y18/SUM($J18:$AB18)*(Eksplikatsioon!AD19)/SUMPRODUCT($J18:$AB18,Eksplikatsioon!$O19:$AG19),"")),"")</f>
        <v>0</v>
      </c>
      <c r="AS18" s="31">
        <f ca="1">IFERROR(IF($G18=Tabelid!$L$6,$E18*Z18,IFERROR($E18*Z18/SUM($J18:$AB18)*(Eksplikatsioon!AE19)/SUMPRODUCT($J18:$AB18,Eksplikatsioon!$O19:$AG19),"")),"")</f>
        <v>0</v>
      </c>
      <c r="AT18" s="31">
        <f ca="1">IFERROR(IF($G18=Tabelid!$L$6,$E18*AA18,IFERROR($E18*AA18/SUM($J18:$AB18)*(Eksplikatsioon!AF19)/SUMPRODUCT($J18:$AB18,Eksplikatsioon!$O19:$AG19),"")),"")</f>
        <v>0</v>
      </c>
      <c r="AU18" s="31">
        <f ca="1">IFERROR(IF($G18=Tabelid!$L$6,$E18*AB18,IFERROR($E18*AB18/SUM($J18:$AB18)*(Eksplikatsioon!AG19)/SUMPRODUCT($J18:$AB18,Eksplikatsioon!$O19:$AG19),"")),"")</f>
        <v>0</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35">
      <c r="A19" s="23" t="str">
        <f>IF(Eksplikatsioon!A20=0,"",Eksplikatsioon!A20)</f>
        <v>01</v>
      </c>
      <c r="B19" s="60" t="str">
        <f>IF(Eksplikatsioon!B20=0,"",Eksplikatsioon!B20)</f>
        <v>115a</v>
      </c>
      <c r="C19" s="23" t="str">
        <f>IF(Eksplikatsioon!C20=0,"",Eksplikatsioon!C20)</f>
        <v>ÜÜRITAV PIND</v>
      </c>
      <c r="D19" s="23" t="str">
        <f>IF(Eksplikatsioon!D20=0,"",Eksplikatsioon!D20)</f>
        <v>TOIMIK 1</v>
      </c>
      <c r="E19" s="58">
        <f>IF(Eksplikatsioon!F20=0,"",Eksplikatsioon!F20)</f>
        <v>3.6</v>
      </c>
      <c r="F19" s="23" t="str">
        <f>IF(Eksplikatsioon!H20=0,"",Eksplikatsioon!H20)</f>
        <v/>
      </c>
      <c r="G19" s="23" t="str">
        <f>IF(Eksplikatsioon!J20=0,"",Eksplikatsioon!J20)</f>
        <v>Ühiskasutuses hoone pind</v>
      </c>
      <c r="H19" s="23" t="str">
        <f>IF(Eksplikatsioon!K20=0,"",Eksplikatsioon!K20)</f>
        <v/>
      </c>
      <c r="I19" s="23" t="str">
        <f>IF(Eksplikatsioon!L20=0,"",Eksplikatsioon!L20)</f>
        <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35">
      <c r="A20" s="23" t="str">
        <f>IF(Eksplikatsioon!A21=0,"",Eksplikatsioon!A21)</f>
        <v>01</v>
      </c>
      <c r="B20" s="60" t="str">
        <f>IF(Eksplikatsioon!B21=0,"",Eksplikatsioon!B21)</f>
        <v>115b</v>
      </c>
      <c r="C20" s="23" t="str">
        <f>IF(Eksplikatsioon!C21=0,"",Eksplikatsioon!C21)</f>
        <v>ÜÜRITAV PIND</v>
      </c>
      <c r="D20" s="23" t="str">
        <f>IF(Eksplikatsioon!D21=0,"",Eksplikatsioon!D21)</f>
        <v>TOIMIK 2</v>
      </c>
      <c r="E20" s="58">
        <f>IF(Eksplikatsioon!F21=0,"",Eksplikatsioon!F21)</f>
        <v>3.6</v>
      </c>
      <c r="F20" s="23" t="str">
        <f>IF(Eksplikatsioon!H21=0,"",Eksplikatsioon!H21)</f>
        <v/>
      </c>
      <c r="G20" s="23" t="str">
        <f>IF(Eksplikatsioon!J21=0,"",Eksplikatsioon!J21)</f>
        <v>Ühiskasutuses hoone pind</v>
      </c>
      <c r="H20" s="23" t="str">
        <f>IF(Eksplikatsioon!K21=0,"",Eksplikatsioon!K21)</f>
        <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35">
      <c r="A21" s="23" t="str">
        <f>IF(Eksplikatsioon!A22=0,"",Eksplikatsioon!A22)</f>
        <v>01</v>
      </c>
      <c r="B21" s="60">
        <f>IF(Eksplikatsioon!B22=0,"",Eksplikatsioon!B22)</f>
        <v>116</v>
      </c>
      <c r="C21" s="23" t="str">
        <f>IF(Eksplikatsioon!C22=0,"",Eksplikatsioon!C22)</f>
        <v>ÜÜRITAV PIND</v>
      </c>
      <c r="D21" s="23" t="str">
        <f>IF(Eksplikatsioon!D22=0,"",Eksplikatsioon!D22)</f>
        <v>WC INVA</v>
      </c>
      <c r="E21" s="58">
        <f>IF(Eksplikatsioon!F22=0,"",Eksplikatsioon!F22)</f>
        <v>6.2</v>
      </c>
      <c r="F21" s="23" t="str">
        <f>IF(Eksplikatsioon!H22=0,"",Eksplikatsioon!H22)</f>
        <v/>
      </c>
      <c r="G21" s="23" t="str">
        <f>IF(Eksplikatsioon!J22=0,"",Eksplikatsioon!J22)</f>
        <v>Ühiskasutuses hoone pind</v>
      </c>
      <c r="H21" s="23" t="str">
        <f>IF(Eksplikatsioon!K22=0,"",Eksplikatsioon!K22)</f>
        <v/>
      </c>
      <c r="I21" s="23" t="str">
        <f>IF(Eksplikatsioon!L22=0,"",Eksplikatsioon!L22)</f>
        <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35">
      <c r="A22" s="23" t="str">
        <f>IF(Eksplikatsioon!A23=0,"",Eksplikatsioon!A23)</f>
        <v>01</v>
      </c>
      <c r="B22" s="60">
        <f>IF(Eksplikatsioon!B23=0,"",Eksplikatsioon!B23)</f>
        <v>117</v>
      </c>
      <c r="C22" s="23" t="str">
        <f>IF(Eksplikatsioon!C23=0,"",Eksplikatsioon!C23)</f>
        <v>ÜÜRITAV PIND</v>
      </c>
      <c r="D22" s="23" t="str">
        <f>IF(Eksplikatsioon!D23=0,"",Eksplikatsioon!D23)</f>
        <v>JUSTIITSPUNKT</v>
      </c>
      <c r="E22" s="58">
        <f>IF(Eksplikatsioon!F23=0,"",Eksplikatsioon!F23)</f>
        <v>14.6</v>
      </c>
      <c r="F22" s="23" t="str">
        <f>IF(Eksplikatsioon!H23=0,"",Eksplikatsioon!H23)</f>
        <v/>
      </c>
      <c r="G22" s="23" t="str">
        <f>IF(Eksplikatsioon!J23=0,"",Eksplikatsioon!J23)</f>
        <v>Ühiskasutuses hoone pind</v>
      </c>
      <c r="H22" s="23" t="str">
        <f>IF(Eksplikatsioon!K23=0,"",Eksplikatsioon!K23)</f>
        <v/>
      </c>
      <c r="I22" s="23" t="str">
        <f>IF(Eksplikatsioon!L23=0,"",Eksplikatsioon!L23)</f>
        <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35">
      <c r="A23" s="23" t="str">
        <f>IF(Eksplikatsioon!A24=0,"",Eksplikatsioon!A24)</f>
        <v>01</v>
      </c>
      <c r="B23" s="60">
        <f>IF(Eksplikatsioon!B24=0,"",Eksplikatsioon!B24)</f>
        <v>118</v>
      </c>
      <c r="C23" s="23" t="str">
        <f>IF(Eksplikatsioon!C24=0,"",Eksplikatsioon!C24)</f>
        <v>ÜÜRITAV PIND</v>
      </c>
      <c r="D23" s="23" t="str">
        <f>IF(Eksplikatsioon!D24=0,"",Eksplikatsioon!D24)</f>
        <v>GARDEROOB</v>
      </c>
      <c r="E23" s="58">
        <f>IF(Eksplikatsioon!F24=0,"",Eksplikatsioon!F24)</f>
        <v>12.5</v>
      </c>
      <c r="F23" s="23" t="str">
        <f>IF(Eksplikatsioon!H24=0,"",Eksplikatsioon!H24)</f>
        <v/>
      </c>
      <c r="G23" s="23" t="str">
        <f>IF(Eksplikatsioon!J24=0,"",Eksplikatsioon!J24)</f>
        <v>Ühiskasutuses hoone pind</v>
      </c>
      <c r="H23" s="23" t="str">
        <f>IF(Eksplikatsioon!K24=0,"",Eksplikatsioon!K24)</f>
        <v/>
      </c>
      <c r="I23" s="23" t="str">
        <f>IF(Eksplikatsioon!L24=0,"",Eksplikatsioon!L24)</f>
        <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35">
      <c r="A24" s="23" t="str">
        <f>IF(Eksplikatsioon!A25=0,"",Eksplikatsioon!A25)</f>
        <v>01</v>
      </c>
      <c r="B24" s="60">
        <f>IF(Eksplikatsioon!B25=0,"",Eksplikatsioon!B25)</f>
        <v>119</v>
      </c>
      <c r="C24" s="23" t="str">
        <f>IF(Eksplikatsioon!C25=0,"",Eksplikatsioon!C25)</f>
        <v>ÜÜRITAV PIND</v>
      </c>
      <c r="D24" s="23" t="str">
        <f>IF(Eksplikatsioon!D25=0,"",Eksplikatsioon!D25)</f>
        <v>WC</v>
      </c>
      <c r="E24" s="58">
        <f>IF(Eksplikatsioon!F25=0,"",Eksplikatsioon!F25)</f>
        <v>1.8</v>
      </c>
      <c r="F24" s="23" t="str">
        <f>IF(Eksplikatsioon!H25=0,"",Eksplikatsioon!H25)</f>
        <v/>
      </c>
      <c r="G24" s="23" t="str">
        <f>IF(Eksplikatsioon!J25=0,"",Eksplikatsioon!J25)</f>
        <v>Ühiskasutuses hoone pind</v>
      </c>
      <c r="H24" s="23" t="str">
        <f>IF(Eksplikatsioon!K25=0,"",Eksplikatsioon!K25)</f>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35">
      <c r="A25" s="23" t="str">
        <f>IF(Eksplikatsioon!A26=0,"",Eksplikatsioon!A26)</f>
        <v>01</v>
      </c>
      <c r="B25" s="60">
        <f>IF(Eksplikatsioon!B26=0,"",Eksplikatsioon!B26)</f>
        <v>120</v>
      </c>
      <c r="C25" s="23" t="str">
        <f>IF(Eksplikatsioon!C26=0,"",Eksplikatsioon!C26)</f>
        <v>ÜÜRITAV PIND</v>
      </c>
      <c r="D25" s="23" t="str">
        <f>IF(Eksplikatsioon!D26=0,"",Eksplikatsioon!D26)</f>
        <v>WC</v>
      </c>
      <c r="E25" s="58">
        <f>IF(Eksplikatsioon!F26=0,"",Eksplikatsioon!F26)</f>
        <v>1.8</v>
      </c>
      <c r="F25" s="23" t="str">
        <f>IF(Eksplikatsioon!H26=0,"",Eksplikatsioon!H26)</f>
        <v/>
      </c>
      <c r="G25" s="23" t="str">
        <f>IF(Eksplikatsioon!J26=0,"",Eksplikatsioon!J26)</f>
        <v>Ühiskasutuses hoone pind</v>
      </c>
      <c r="H25" s="23" t="str">
        <f>IF(Eksplikatsioon!K26=0,"",Eksplikatsioon!K26)</f>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35">
      <c r="A26" s="23" t="str">
        <f>IF(Eksplikatsioon!A27=0,"",Eksplikatsioon!A27)</f>
        <v>01</v>
      </c>
      <c r="B26" s="60">
        <f>IF(Eksplikatsioon!B27=0,"",Eksplikatsioon!B27)</f>
        <v>121</v>
      </c>
      <c r="C26" s="23" t="str">
        <f>IF(Eksplikatsioon!C27=0,"",Eksplikatsioon!C27)</f>
        <v>ÜÜRITAV PIND</v>
      </c>
      <c r="D26" s="23" t="str">
        <f>IF(Eksplikatsioon!D27=0,"",Eksplikatsioon!D27)</f>
        <v>OOTEALAD</v>
      </c>
      <c r="E26" s="58">
        <f>IF(Eksplikatsioon!F27=0,"",Eksplikatsioon!F27)</f>
        <v>84.7</v>
      </c>
      <c r="F26" s="23" t="str">
        <f>IF(Eksplikatsioon!H27=0,"",Eksplikatsioon!H27)</f>
        <v/>
      </c>
      <c r="G26" s="23" t="str">
        <f>IF(Eksplikatsioon!J27=0,"",Eksplikatsioon!J27)</f>
        <v>Ühiskasutuses hoone pind</v>
      </c>
      <c r="H26" s="23" t="str">
        <f>IF(Eksplikatsioon!K27=0,"",Eksplikatsioon!K27)</f>
        <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35">
      <c r="A27" s="23" t="str">
        <f>IF(Eksplikatsioon!A28=0,"",Eksplikatsioon!A28)</f>
        <v>01</v>
      </c>
      <c r="B27" s="60">
        <f>IF(Eksplikatsioon!B28=0,"",Eksplikatsioon!B28)</f>
        <v>122</v>
      </c>
      <c r="C27" s="23" t="str">
        <f>IF(Eksplikatsioon!C28=0,"",Eksplikatsioon!C28)</f>
        <v>ÜÜRITAV PIND</v>
      </c>
      <c r="D27" s="23" t="str">
        <f>IF(Eksplikatsioon!D28=0,"",Eksplikatsioon!D28)</f>
        <v>TSIVIIL-HALDUSKOHTU SAAL</v>
      </c>
      <c r="E27" s="58">
        <f>IF(Eksplikatsioon!F28=0,"",Eksplikatsioon!F28)</f>
        <v>36</v>
      </c>
      <c r="F27" s="23" t="str">
        <f>IF(Eksplikatsioon!H28=0,"",Eksplikatsioon!H28)</f>
        <v/>
      </c>
      <c r="G27" s="23" t="str">
        <f>IF(Eksplikatsioon!J28=0,"",Eksplikatsioon!J28)</f>
        <v>Ühiskasutuses hoone pind</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35">
      <c r="A28" s="23" t="str">
        <f>IF(Eksplikatsioon!A29=0,"",Eksplikatsioon!A29)</f>
        <v>01</v>
      </c>
      <c r="B28" s="60">
        <f>IF(Eksplikatsioon!B29=0,"",Eksplikatsioon!B29)</f>
        <v>123</v>
      </c>
      <c r="C28" s="23" t="str">
        <f>IF(Eksplikatsioon!C29=0,"",Eksplikatsioon!C29)</f>
        <v>ÜÜRITAV PIND</v>
      </c>
      <c r="D28" s="23" t="str">
        <f>IF(Eksplikatsioon!D29=0,"",Eksplikatsioon!D29)</f>
        <v>TSIVIIL-HALDUSKOHTU SAAL</v>
      </c>
      <c r="E28" s="58">
        <f>IF(Eksplikatsioon!F29=0,"",Eksplikatsioon!F29)</f>
        <v>49.1</v>
      </c>
      <c r="F28" s="23" t="str">
        <f>IF(Eksplikatsioon!H29=0,"",Eksplikatsioon!H29)</f>
        <v/>
      </c>
      <c r="G28" s="23" t="str">
        <f>IF(Eksplikatsioon!J29=0,"",Eksplikatsioon!J29)</f>
        <v>Ühiskasutuses hoone pind</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35">
      <c r="A29" s="23" t="str">
        <f>IF(Eksplikatsioon!A30=0,"",Eksplikatsioon!A30)</f>
        <v>01</v>
      </c>
      <c r="B29" s="60">
        <f>IF(Eksplikatsioon!B30=0,"",Eksplikatsioon!B30)</f>
        <v>124</v>
      </c>
      <c r="C29" s="23" t="str">
        <f>IF(Eksplikatsioon!C30=0,"",Eksplikatsioon!C30)</f>
        <v>ÜÜRITAV PIND</v>
      </c>
      <c r="D29" s="23" t="str">
        <f>IF(Eksplikatsioon!D30=0,"",Eksplikatsioon!D30)</f>
        <v>KRIMINAALKOHTUSAAL</v>
      </c>
      <c r="E29" s="58">
        <f>IF(Eksplikatsioon!F30=0,"",Eksplikatsioon!F30)</f>
        <v>183.6</v>
      </c>
      <c r="F29" s="23" t="str">
        <f>IF(Eksplikatsioon!H30=0,"",Eksplikatsioon!H30)</f>
        <v/>
      </c>
      <c r="G29" s="23" t="str">
        <f>IF(Eksplikatsioon!J30=0,"",Eksplikatsioon!J30)</f>
        <v>Ühiskasutuses hoone pind</v>
      </c>
      <c r="H29" s="23" t="str">
        <f>IF(Eksplikatsioon!K30=0,"",Eksplikatsioon!K30)</f>
        <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35">
      <c r="A30" s="23" t="str">
        <f>IF(Eksplikatsioon!A31=0,"",Eksplikatsioon!A31)</f>
        <v>01</v>
      </c>
      <c r="B30" s="60">
        <f>IF(Eksplikatsioon!B31=0,"",Eksplikatsioon!B31)</f>
        <v>125</v>
      </c>
      <c r="C30" s="23" t="str">
        <f>IF(Eksplikatsioon!C31=0,"",Eksplikatsioon!C31)</f>
        <v>ÜÜRITAV PIND</v>
      </c>
      <c r="D30" s="23" t="str">
        <f>IF(Eksplikatsioon!D31=0,"",Eksplikatsioon!D31)</f>
        <v>KRIMINAALKOHTUSAAL</v>
      </c>
      <c r="E30" s="58">
        <f>IF(Eksplikatsioon!F31=0,"",Eksplikatsioon!F31)</f>
        <v>69.400000000000006</v>
      </c>
      <c r="F30" s="23" t="str">
        <f>IF(Eksplikatsioon!H31=0,"",Eksplikatsioon!H31)</f>
        <v/>
      </c>
      <c r="G30" s="23" t="str">
        <f>IF(Eksplikatsioon!J31=0,"",Eksplikatsioon!J31)</f>
        <v>Ühiskasutuses hoone pind</v>
      </c>
      <c r="H30" s="23" t="str">
        <f>IF(Eksplikatsioon!K31=0,"",Eksplikatsioon!K31)</f>
        <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35">
      <c r="A31" s="23" t="str">
        <f>IF(Eksplikatsioon!A32=0,"",Eksplikatsioon!A32)</f>
        <v>01</v>
      </c>
      <c r="B31" s="60">
        <f>IF(Eksplikatsioon!B32=0,"",Eksplikatsioon!B32)</f>
        <v>126</v>
      </c>
      <c r="C31" s="23" t="str">
        <f>IF(Eksplikatsioon!C32=0,"",Eksplikatsioon!C32)</f>
        <v>ÜÜRITAV PIND</v>
      </c>
      <c r="D31" s="23" t="str">
        <f>IF(Eksplikatsioon!D32=0,"",Eksplikatsioon!D32)</f>
        <v>OOTEALAD</v>
      </c>
      <c r="E31" s="58">
        <f>IF(Eksplikatsioon!F32=0,"",Eksplikatsioon!F32)</f>
        <v>66.400000000000006</v>
      </c>
      <c r="F31" s="23" t="str">
        <f>IF(Eksplikatsioon!H32=0,"",Eksplikatsioon!H32)</f>
        <v/>
      </c>
      <c r="G31" s="23" t="str">
        <f>IF(Eksplikatsioon!J32=0,"",Eksplikatsioon!J32)</f>
        <v>Ühiskasutuses hoone pind</v>
      </c>
      <c r="H31" s="23" t="str">
        <f>IF(Eksplikatsioon!K32=0,"",Eksplikatsioon!K32)</f>
        <v/>
      </c>
      <c r="I31" s="23" t="str">
        <f>IF(Eksplikatsioon!L32=0,"",Eksplikatsioon!L32)</f>
        <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35">
      <c r="A32" s="23" t="str">
        <f>IF(Eksplikatsioon!A33=0,"",Eksplikatsioon!A33)</f>
        <v>01</v>
      </c>
      <c r="B32" s="60">
        <f>IF(Eksplikatsioon!B33=0,"",Eksplikatsioon!B33)</f>
        <v>127</v>
      </c>
      <c r="C32" s="23" t="str">
        <f>IF(Eksplikatsioon!C33=0,"",Eksplikatsioon!C33)</f>
        <v>ÜÜRITAV PIND</v>
      </c>
      <c r="D32" s="23" t="str">
        <f>IF(Eksplikatsioon!D33=0,"",Eksplikatsioon!D33)</f>
        <v>WC</v>
      </c>
      <c r="E32" s="58">
        <f>IF(Eksplikatsioon!F33=0,"",Eksplikatsioon!F33)</f>
        <v>2.2000000000000002</v>
      </c>
      <c r="F32" s="23" t="str">
        <f>IF(Eksplikatsioon!H33=0,"",Eksplikatsioon!H33)</f>
        <v/>
      </c>
      <c r="G32" s="23" t="str">
        <f>IF(Eksplikatsioon!J33=0,"",Eksplikatsioon!J33)</f>
        <v>Ühiskasutuses hoone pind</v>
      </c>
      <c r="H32" s="23" t="str">
        <f>IF(Eksplikatsioon!K33=0,"",Eksplikatsioon!K33)</f>
        <v/>
      </c>
      <c r="I32" s="23" t="str">
        <f>IF(Eksplikatsioon!L33=0,"",Eksplikatsioon!L33)</f>
        <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35">
      <c r="A33" s="23" t="str">
        <f>IF(Eksplikatsioon!A34=0,"",Eksplikatsioon!A34)</f>
        <v>01</v>
      </c>
      <c r="B33" s="60">
        <f>IF(Eksplikatsioon!B34=0,"",Eksplikatsioon!B34)</f>
        <v>128</v>
      </c>
      <c r="C33" s="23" t="str">
        <f>IF(Eksplikatsioon!C34=0,"",Eksplikatsioon!C34)</f>
        <v>ÜÜRITAV PIND</v>
      </c>
      <c r="D33" s="23" t="str">
        <f>IF(Eksplikatsioon!D34=0,"",Eksplikatsioon!D34)</f>
        <v>WC</v>
      </c>
      <c r="E33" s="58">
        <f>IF(Eksplikatsioon!F34=0,"",Eksplikatsioon!F34)</f>
        <v>2</v>
      </c>
      <c r="F33" s="23" t="str">
        <f>IF(Eksplikatsioon!H34=0,"",Eksplikatsioon!H34)</f>
        <v/>
      </c>
      <c r="G33" s="23" t="str">
        <f>IF(Eksplikatsioon!J34=0,"",Eksplikatsioon!J34)</f>
        <v>Ühiskasutuses hoone pind</v>
      </c>
      <c r="H33" s="23" t="str">
        <f>IF(Eksplikatsioon!K34=0,"",Eksplikatsioon!K34)</f>
        <v/>
      </c>
      <c r="I33" s="23" t="str">
        <f>IF(Eksplikatsioon!L34=0,"",Eksplikatsioon!L34)</f>
        <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35">
      <c r="A34" s="23" t="str">
        <f>IF(Eksplikatsioon!A35=0,"",Eksplikatsioon!A35)</f>
        <v>01</v>
      </c>
      <c r="B34" s="60">
        <f>IF(Eksplikatsioon!B35=0,"",Eksplikatsioon!B35)</f>
        <v>129</v>
      </c>
      <c r="C34" s="23" t="str">
        <f>IF(Eksplikatsioon!C35=0,"",Eksplikatsioon!C35)</f>
        <v>ÜÜRITAV PIND</v>
      </c>
      <c r="D34" s="23" t="str">
        <f>IF(Eksplikatsioon!D35=0,"",Eksplikatsioon!D35)</f>
        <v>WC</v>
      </c>
      <c r="E34" s="58">
        <f>IF(Eksplikatsioon!F35=0,"",Eksplikatsioon!F35)</f>
        <v>2</v>
      </c>
      <c r="F34" s="23" t="str">
        <f>IF(Eksplikatsioon!H35=0,"",Eksplikatsioon!H35)</f>
        <v/>
      </c>
      <c r="G34" s="23" t="str">
        <f>IF(Eksplikatsioon!J35=0,"",Eksplikatsioon!J35)</f>
        <v>Ühiskasutuses hoone pind</v>
      </c>
      <c r="H34" s="23" t="str">
        <f>IF(Eksplikatsioon!K35=0,"",Eksplikatsioon!K35)</f>
        <v/>
      </c>
      <c r="I34" s="23" t="str">
        <f>IF(Eksplikatsioon!L35=0,"",Eksplikatsioon!L35)</f>
        <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35">
      <c r="A35" s="23" t="str">
        <f>IF(Eksplikatsioon!A36=0,"",Eksplikatsioon!A36)</f>
        <v>01</v>
      </c>
      <c r="B35" s="60">
        <f>IF(Eksplikatsioon!B36=0,"",Eksplikatsioon!B36)</f>
        <v>130</v>
      </c>
      <c r="C35" s="23" t="str">
        <f>IF(Eksplikatsioon!C36=0,"",Eksplikatsioon!C36)</f>
        <v>ÜÜRITAV PIND</v>
      </c>
      <c r="D35" s="23" t="str">
        <f>IF(Eksplikatsioon!D36=0,"",Eksplikatsioon!D36)</f>
        <v>WC</v>
      </c>
      <c r="E35" s="58">
        <f>IF(Eksplikatsioon!F36=0,"",Eksplikatsioon!F36)</f>
        <v>2.2999999999999998</v>
      </c>
      <c r="F35" s="23" t="str">
        <f>IF(Eksplikatsioon!H36=0,"",Eksplikatsioon!H36)</f>
        <v/>
      </c>
      <c r="G35" s="23" t="str">
        <f>IF(Eksplikatsioon!J36=0,"",Eksplikatsioon!J36)</f>
        <v>Ühiskasutuses hoone pind</v>
      </c>
      <c r="H35" s="23" t="str">
        <f>IF(Eksplikatsioon!K36=0,"",Eksplikatsioon!K36)</f>
        <v/>
      </c>
      <c r="I35" s="23" t="str">
        <f>IF(Eksplikatsioon!L36=0,"",Eksplikatsioon!L36)</f>
        <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35">
      <c r="A36" s="23" t="str">
        <f>IF(Eksplikatsioon!A37=0,"",Eksplikatsioon!A37)</f>
        <v>01</v>
      </c>
      <c r="B36" s="60">
        <f>IF(Eksplikatsioon!B37=0,"",Eksplikatsioon!B37)</f>
        <v>131</v>
      </c>
      <c r="C36" s="23" t="str">
        <f>IF(Eksplikatsioon!C37=0,"",Eksplikatsioon!C37)</f>
        <v>ÜÜRITAV PIND</v>
      </c>
      <c r="D36" s="23" t="str">
        <f>IF(Eksplikatsioon!D37=0,"",Eksplikatsioon!D37)</f>
        <v>WC</v>
      </c>
      <c r="E36" s="58">
        <f>IF(Eksplikatsioon!F37=0,"",Eksplikatsioon!F37)</f>
        <v>2.6</v>
      </c>
      <c r="F36" s="23" t="str">
        <f>IF(Eksplikatsioon!H37=0,"",Eksplikatsioon!H37)</f>
        <v/>
      </c>
      <c r="G36" s="23" t="str">
        <f>IF(Eksplikatsioon!J37=0,"",Eksplikatsioon!J37)</f>
        <v>Ühiskasutuses hoone pind</v>
      </c>
      <c r="H36" s="23" t="str">
        <f>IF(Eksplikatsioon!K37=0,"",Eksplikatsioon!K37)</f>
        <v/>
      </c>
      <c r="I36" s="23" t="str">
        <f>IF(Eksplikatsioon!L37=0,"",Eksplikatsioon!L37)</f>
        <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35">
      <c r="A37" s="23" t="str">
        <f>IF(Eksplikatsioon!A38=0,"",Eksplikatsioon!A38)</f>
        <v>01</v>
      </c>
      <c r="B37" s="60">
        <f>IF(Eksplikatsioon!B38=0,"",Eksplikatsioon!B38)</f>
        <v>132</v>
      </c>
      <c r="C37" s="23" t="str">
        <f>IF(Eksplikatsioon!C38=0,"",Eksplikatsioon!C38)</f>
        <v>ÜÜRITAV PIND</v>
      </c>
      <c r="D37" s="23" t="str">
        <f>IF(Eksplikatsioon!D38=0,"",Eksplikatsioon!D38)</f>
        <v>RAHVAKOHTUNIKE RUUM</v>
      </c>
      <c r="E37" s="58">
        <f>IF(Eksplikatsioon!F38=0,"",Eksplikatsioon!F38)</f>
        <v>15.9</v>
      </c>
      <c r="F37" s="23" t="str">
        <f>IF(Eksplikatsioon!H38=0,"",Eksplikatsioon!H38)</f>
        <v/>
      </c>
      <c r="G37" s="23" t="str">
        <f>IF(Eksplikatsioon!J38=0,"",Eksplikatsioon!J38)</f>
        <v>Ühiskasutuses hoone pind</v>
      </c>
      <c r="H37" s="23" t="str">
        <f>IF(Eksplikatsioon!K38=0,"",Eksplikatsioon!K38)</f>
        <v/>
      </c>
      <c r="I37" s="23" t="str">
        <f>IF(Eksplikatsioon!L38=0,"",Eksplikatsioon!L38)</f>
        <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35">
      <c r="A38" s="23" t="str">
        <f>IF(Eksplikatsioon!A39=0,"",Eksplikatsioon!A39)</f>
        <v>01</v>
      </c>
      <c r="B38" s="60">
        <f>IF(Eksplikatsioon!B39=0,"",Eksplikatsioon!B39)</f>
        <v>133</v>
      </c>
      <c r="C38" s="23" t="str">
        <f>IF(Eksplikatsioon!C39=0,"",Eksplikatsioon!C39)</f>
        <v>ÜÜRITAV PIND</v>
      </c>
      <c r="D38" s="23" t="str">
        <f>IF(Eksplikatsioon!D39=0,"",Eksplikatsioon!D39)</f>
        <v>ADVOKAATIDE TÖÖ- JA PUHKERUUM</v>
      </c>
      <c r="E38" s="58">
        <f>IF(Eksplikatsioon!F39=0,"",Eksplikatsioon!F39)</f>
        <v>27.5</v>
      </c>
      <c r="F38" s="23" t="str">
        <f>IF(Eksplikatsioon!H39=0,"",Eksplikatsioon!H39)</f>
        <v/>
      </c>
      <c r="G38" s="23" t="str">
        <f>IF(Eksplikatsioon!J39=0,"",Eksplikatsioon!J39)</f>
        <v>Ühiskasutuses hoone pind</v>
      </c>
      <c r="H38" s="23" t="str">
        <f>IF(Eksplikatsioon!K39=0,"",Eksplikatsioon!K39)</f>
        <v/>
      </c>
      <c r="I38" s="23" t="str">
        <f>IF(Eksplikatsioon!L39=0,"",Eksplikatsioon!L39)</f>
        <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35">
      <c r="A39" s="23" t="str">
        <f>IF(Eksplikatsioon!A40=0,"",Eksplikatsioon!A40)</f>
        <v>01</v>
      </c>
      <c r="B39" s="60">
        <f>IF(Eksplikatsioon!B40=0,"",Eksplikatsioon!B40)</f>
        <v>134</v>
      </c>
      <c r="C39" s="23" t="str">
        <f>IF(Eksplikatsioon!C40=0,"",Eksplikatsioon!C40)</f>
        <v>ÜÜRITAV PIND</v>
      </c>
      <c r="D39" s="23" t="str">
        <f>IF(Eksplikatsioon!D40=0,"",Eksplikatsioon!D40)</f>
        <v>KRIMINAALKOHTUSAAL (EELUURIMINE)</v>
      </c>
      <c r="E39" s="58">
        <f>IF(Eksplikatsioon!F40=0,"",Eksplikatsioon!F40)</f>
        <v>32.4</v>
      </c>
      <c r="F39" s="23" t="str">
        <f>IF(Eksplikatsioon!H40=0,"",Eksplikatsioon!H40)</f>
        <v/>
      </c>
      <c r="G39" s="23" t="str">
        <f>IF(Eksplikatsioon!J40=0,"",Eksplikatsioon!J40)</f>
        <v>Ühiskasutuses hoone pind</v>
      </c>
      <c r="H39" s="23" t="str">
        <f>IF(Eksplikatsioon!K40=0,"",Eksplikatsioon!K40)</f>
        <v/>
      </c>
      <c r="I39" s="23" t="str">
        <f>IF(Eksplikatsioon!L40=0,"",Eksplikatsioon!L40)</f>
        <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35">
      <c r="A40" s="23" t="str">
        <f>IF(Eksplikatsioon!A41=0,"",Eksplikatsioon!A41)</f>
        <v>01</v>
      </c>
      <c r="B40" s="60">
        <f>IF(Eksplikatsioon!B41=0,"",Eksplikatsioon!B41)</f>
        <v>135</v>
      </c>
      <c r="C40" s="23" t="str">
        <f>IF(Eksplikatsioon!C41=0,"",Eksplikatsioon!C41)</f>
        <v>ÜÜRITAV PIND</v>
      </c>
      <c r="D40" s="23" t="str">
        <f>IF(Eksplikatsioon!D41=0,"",Eksplikatsioon!D41)</f>
        <v>WC</v>
      </c>
      <c r="E40" s="58">
        <f>IF(Eksplikatsioon!F41=0,"",Eksplikatsioon!F41)</f>
        <v>2.9</v>
      </c>
      <c r="F40" s="23" t="str">
        <f>IF(Eksplikatsioon!H41=0,"",Eksplikatsioon!H41)</f>
        <v/>
      </c>
      <c r="G40" s="23" t="str">
        <f>IF(Eksplikatsioon!J41=0,"",Eksplikatsioon!J41)</f>
        <v>Ühiskasutuses hoone pind</v>
      </c>
      <c r="H40" s="23" t="str">
        <f>IF(Eksplikatsioon!K41=0,"",Eksplikatsioon!K41)</f>
        <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35">
      <c r="A41" s="23" t="str">
        <f>IF(Eksplikatsioon!A42=0,"",Eksplikatsioon!A42)</f>
        <v>01</v>
      </c>
      <c r="B41" s="60">
        <f>IF(Eksplikatsioon!B42=0,"",Eksplikatsioon!B42)</f>
        <v>136</v>
      </c>
      <c r="C41" s="23" t="str">
        <f>IF(Eksplikatsioon!C42=0,"",Eksplikatsioon!C42)</f>
        <v>ÜÜRITAV PIND</v>
      </c>
      <c r="D41" s="23" t="str">
        <f>IF(Eksplikatsioon!D42=0,"",Eksplikatsioon!D42)</f>
        <v>KORIDOR</v>
      </c>
      <c r="E41" s="58">
        <f>IF(Eksplikatsioon!F42=0,"",Eksplikatsioon!F42)</f>
        <v>25.9</v>
      </c>
      <c r="F41" s="23" t="str">
        <f>IF(Eksplikatsioon!H42=0,"",Eksplikatsioon!H42)</f>
        <v/>
      </c>
      <c r="G41" s="23" t="str">
        <f>IF(Eksplikatsioon!J42=0,"",Eksplikatsioon!J42)</f>
        <v>Ühiskasutuses hoone pind</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hidden="1" x14ac:dyDescent="0.35">
      <c r="A42" s="23" t="str">
        <f>IF(Eksplikatsioon!A43=0,"",Eksplikatsioon!A43)</f>
        <v>01</v>
      </c>
      <c r="B42" s="60">
        <f>IF(Eksplikatsioon!B43=0,"",Eksplikatsioon!B43)</f>
        <v>137</v>
      </c>
      <c r="C42" s="23" t="str">
        <f>IF(Eksplikatsioon!C43=0,"",Eksplikatsioon!C43)</f>
        <v>VERTIKAALSETE ÜHENDUSTEEDE PIND</v>
      </c>
      <c r="D42" s="23" t="str">
        <f>IF(Eksplikatsioon!D43=0,"",Eksplikatsioon!D43)</f>
        <v>LIFT L-4</v>
      </c>
      <c r="E42" s="58">
        <f>IF(Eksplikatsioon!F43=0,"",Eksplikatsioon!F43)</f>
        <v>3</v>
      </c>
      <c r="F42" s="23" t="str">
        <f>IF(Eksplikatsioon!H43=0,"",Eksplikatsioon!H43)</f>
        <v/>
      </c>
      <c r="G42" s="23" t="str">
        <f>IF(Eksplikatsioon!J43=0,"",Eksplikatsioon!J43)</f>
        <v/>
      </c>
      <c r="H42" s="23" t="str">
        <f>IF(Eksplikatsioon!K43=0,"",Eksplikatsioon!K43)</f>
        <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hidden="1" x14ac:dyDescent="0.35">
      <c r="A43" s="23" t="str">
        <f>IF(Eksplikatsioon!A44=0,"",Eksplikatsioon!A44)</f>
        <v>01</v>
      </c>
      <c r="B43" s="60">
        <f>IF(Eksplikatsioon!B44=0,"",Eksplikatsioon!B44)</f>
        <v>138</v>
      </c>
      <c r="C43" s="23" t="str">
        <f>IF(Eksplikatsioon!C44=0,"",Eksplikatsioon!C44)</f>
        <v>VERTIKAALSETE ÜHENDUSTEEDE PIND</v>
      </c>
      <c r="D43" s="23" t="str">
        <f>IF(Eksplikatsioon!D44=0,"",Eksplikatsioon!D44)</f>
        <v>TREPIKODA TR-3</v>
      </c>
      <c r="E43" s="58">
        <f>IF(Eksplikatsioon!F44=0,"",Eksplikatsioon!F44)</f>
        <v>23.8</v>
      </c>
      <c r="F43" s="23" t="str">
        <f>IF(Eksplikatsioon!H44=0,"",Eksplikatsioon!H44)</f>
        <v/>
      </c>
      <c r="G43" s="23" t="str">
        <f>IF(Eksplikatsioon!J44=0,"",Eksplikatsioon!J44)</f>
        <v/>
      </c>
      <c r="H43" s="23" t="str">
        <f>IF(Eksplikatsioon!K44=0,"",Eksplikatsioon!K44)</f>
        <v/>
      </c>
      <c r="I43" s="23" t="str">
        <f>IF(Eksplikatsioon!L44=0,"",Eksplikatsioon!L44)</f>
        <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35">
      <c r="A44" s="23" t="str">
        <f>IF(Eksplikatsioon!A45=0,"",Eksplikatsioon!A45)</f>
        <v>01</v>
      </c>
      <c r="B44" s="60">
        <f>IF(Eksplikatsioon!B45=0,"",Eksplikatsioon!B45)</f>
        <v>139</v>
      </c>
      <c r="C44" s="23" t="str">
        <f>IF(Eksplikatsioon!C45=0,"",Eksplikatsioon!C45)</f>
        <v>ÜÜRITAV PIND</v>
      </c>
      <c r="D44" s="23" t="str">
        <f>IF(Eksplikatsioon!D45=0,"",Eksplikatsioon!D45)</f>
        <v>KORIDOR</v>
      </c>
      <c r="E44" s="58">
        <f>IF(Eksplikatsioon!F45=0,"",Eksplikatsioon!F45)</f>
        <v>4.8</v>
      </c>
      <c r="F44" s="23" t="str">
        <f>IF(Eksplikatsioon!H45=0,"",Eksplikatsioon!H45)</f>
        <v/>
      </c>
      <c r="G44" s="23" t="str">
        <f>IF(Eksplikatsioon!J45=0,"",Eksplikatsioon!J45)</f>
        <v>Ühiskasutuses hoone pind</v>
      </c>
      <c r="H44" s="23" t="str">
        <f>IF(Eksplikatsioon!K45=0,"",Eksplikatsioon!K45)</f>
        <v/>
      </c>
      <c r="I44" s="23" t="str">
        <f>IF(Eksplikatsioon!L45=0,"",Eksplikatsioon!L45)</f>
        <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35">
      <c r="A45" s="23" t="str">
        <f>IF(Eksplikatsioon!A46=0,"",Eksplikatsioon!A46)</f>
        <v>01</v>
      </c>
      <c r="B45" s="60">
        <f>IF(Eksplikatsioon!B46=0,"",Eksplikatsioon!B46)</f>
        <v>140</v>
      </c>
      <c r="C45" s="23" t="str">
        <f>IF(Eksplikatsioon!C46=0,"",Eksplikatsioon!C46)</f>
        <v>ÜÜRITAV PIND</v>
      </c>
      <c r="D45" s="23" t="str">
        <f>IF(Eksplikatsioon!D46=0,"",Eksplikatsioon!D46)</f>
        <v>KORIDOR (KONV)</v>
      </c>
      <c r="E45" s="58">
        <f>IF(Eksplikatsioon!F46=0,"",Eksplikatsioon!F46)</f>
        <v>25.2</v>
      </c>
      <c r="F45" s="23" t="str">
        <f>IF(Eksplikatsioon!H46=0,"",Eksplikatsioon!H46)</f>
        <v/>
      </c>
      <c r="G45" s="23" t="str">
        <f>IF(Eksplikatsioon!J46=0,"",Eksplikatsioon!J46)</f>
        <v>Ühiskasutuses hoone pind</v>
      </c>
      <c r="H45" s="23"/>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hidden="1" x14ac:dyDescent="0.35">
      <c r="A46" s="23" t="str">
        <f>IF(Eksplikatsioon!A47=0,"",Eksplikatsioon!A47)</f>
        <v>01</v>
      </c>
      <c r="B46" s="60">
        <f>IF(Eksplikatsioon!B47=0,"",Eksplikatsioon!B47)</f>
        <v>141</v>
      </c>
      <c r="C46" s="23" t="str">
        <f>IF(Eksplikatsioon!C47=0,"",Eksplikatsioon!C47)</f>
        <v>VERTIKAALSETE ÜHENDUSTEEDE PIND</v>
      </c>
      <c r="D46" s="23" t="str">
        <f>IF(Eksplikatsioon!D47=0,"",Eksplikatsioon!D47)</f>
        <v>LIFT L-3</v>
      </c>
      <c r="E46" s="58">
        <f>IF(Eksplikatsioon!F47=0,"",Eksplikatsioon!F47)</f>
        <v>3</v>
      </c>
      <c r="F46" s="23" t="str">
        <f>IF(Eksplikatsioon!H47=0,"",Eksplikatsioon!H47)</f>
        <v/>
      </c>
      <c r="G46" s="23" t="str">
        <f>IF(Eksplikatsioon!J47=0,"",Eksplikatsioon!J47)</f>
        <v/>
      </c>
      <c r="H46" s="23" t="str">
        <f>IF(Eksplikatsioon!K47=0,"",Eksplikatsioon!K47)</f>
        <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hidden="1" x14ac:dyDescent="0.35">
      <c r="A47" s="23" t="str">
        <f>IF(Eksplikatsioon!A48=0,"",Eksplikatsioon!A48)</f>
        <v>01</v>
      </c>
      <c r="B47" s="60">
        <f>IF(Eksplikatsioon!B48=0,"",Eksplikatsioon!B48)</f>
        <v>142</v>
      </c>
      <c r="C47" s="23" t="str">
        <f>IF(Eksplikatsioon!C48=0,"",Eksplikatsioon!C48)</f>
        <v>VERTIKAALSETE ÜHENDUSTEEDE PIND</v>
      </c>
      <c r="D47" s="23" t="str">
        <f>IF(Eksplikatsioon!D48=0,"",Eksplikatsioon!D48)</f>
        <v>TREPIKODA TR-4</v>
      </c>
      <c r="E47" s="58">
        <f>IF(Eksplikatsioon!F48=0,"",Eksplikatsioon!F48)</f>
        <v>31.7</v>
      </c>
      <c r="F47" s="23" t="str">
        <f>IF(Eksplikatsioon!H48=0,"",Eksplikatsioon!H48)</f>
        <v/>
      </c>
      <c r="G47" s="23" t="str">
        <f>IF(Eksplikatsioon!J48=0,"",Eksplikatsioon!J48)</f>
        <v/>
      </c>
      <c r="H47" s="23" t="str">
        <f>IF(Eksplikatsioon!K48=0,"",Eksplikatsioon!K48)</f>
        <v/>
      </c>
      <c r="I47" s="23" t="str">
        <f>IF(Eksplikatsioon!L48=0,"",Eksplikatsioon!L48)</f>
        <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hidden="1" x14ac:dyDescent="0.35">
      <c r="A48" s="23" t="str">
        <f>IF(Eksplikatsioon!A49=0,"",Eksplikatsioon!A49)</f>
        <v>01</v>
      </c>
      <c r="B48" s="60">
        <f>IF(Eksplikatsioon!B49=0,"",Eksplikatsioon!B49)</f>
        <v>143</v>
      </c>
      <c r="C48" s="23" t="str">
        <f>IF(Eksplikatsioon!C49=0,"",Eksplikatsioon!C49)</f>
        <v>TEHNOPIND</v>
      </c>
      <c r="D48" s="23" t="str">
        <f>IF(Eksplikatsioon!D49=0,"",Eksplikatsioon!D49)</f>
        <v>SEADMED</v>
      </c>
      <c r="E48" s="58">
        <f>IF(Eksplikatsioon!F49=0,"",Eksplikatsioon!F49)</f>
        <v>7</v>
      </c>
      <c r="F48" s="23" t="str">
        <f>IF(Eksplikatsioon!H49=0,"",Eksplikatsioon!H49)</f>
        <v/>
      </c>
      <c r="G48" s="23" t="str">
        <f>IF(Eksplikatsioon!J49=0,"",Eksplikatsioon!J49)</f>
        <v/>
      </c>
      <c r="H48" s="23" t="str">
        <f>IF(Eksplikatsioon!K49=0,"",Eksplikatsioon!K49)</f>
        <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35">
      <c r="A49" s="23" t="str">
        <f>IF(Eksplikatsioon!A50=0,"",Eksplikatsioon!A50)</f>
        <v>01</v>
      </c>
      <c r="B49" s="60">
        <f>IF(Eksplikatsioon!B50=0,"",Eksplikatsioon!B50)</f>
        <v>144</v>
      </c>
      <c r="C49" s="23" t="str">
        <f>IF(Eksplikatsioon!C50=0,"",Eksplikatsioon!C50)</f>
        <v>ÜÜRITAV PIND</v>
      </c>
      <c r="D49" s="23" t="str">
        <f>IF(Eksplikatsioon!D50=0,"",Eksplikatsioon!D50)</f>
        <v>VALVEKESKUS</v>
      </c>
      <c r="E49" s="58">
        <f>IF(Eksplikatsioon!F50=0,"",Eksplikatsioon!F50)</f>
        <v>11.7</v>
      </c>
      <c r="F49" s="23" t="str">
        <f>IF(Eksplikatsioon!H50=0,"",Eksplikatsioon!H50)</f>
        <v/>
      </c>
      <c r="G49" s="23" t="str">
        <f>IF(Eksplikatsioon!J50=0,"",Eksplikatsioon!J50)</f>
        <v>Ühiskasutuses hoone pind</v>
      </c>
      <c r="H49" s="23" t="str">
        <f>IF(Eksplikatsioon!K50=0,"",Eksplikatsioon!K50)</f>
        <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35">
      <c r="A50" s="23" t="str">
        <f>IF(Eksplikatsioon!A51=0,"",Eksplikatsioon!A51)</f>
        <v>01</v>
      </c>
      <c r="B50" s="60">
        <f>IF(Eksplikatsioon!B51=0,"",Eksplikatsioon!B51)</f>
        <v>145</v>
      </c>
      <c r="C50" s="23" t="str">
        <f>IF(Eksplikatsioon!C51=0,"",Eksplikatsioon!C51)</f>
        <v>ÜÜRITAV PIND</v>
      </c>
      <c r="D50" s="23" t="str">
        <f>IF(Eksplikatsioon!D51=0,"",Eksplikatsioon!D51)</f>
        <v>KORIDOR</v>
      </c>
      <c r="E50" s="58">
        <f>IF(Eksplikatsioon!F51=0,"",Eksplikatsioon!F51)</f>
        <v>26.2</v>
      </c>
      <c r="F50" s="23" t="str">
        <f>IF(Eksplikatsioon!H51=0,"",Eksplikatsioon!H51)</f>
        <v/>
      </c>
      <c r="G50" s="23" t="str">
        <f>IF(Eksplikatsioon!J51=0,"",Eksplikatsioon!J51)</f>
        <v>Ühiskasutuses hoone pind</v>
      </c>
      <c r="H50" s="23" t="str">
        <f>IF(Eksplikatsioon!K51=0,"",Eksplikatsioon!K51)</f>
        <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35">
      <c r="A51" s="23" t="str">
        <f>IF(Eksplikatsioon!A52=0,"",Eksplikatsioon!A52)</f>
        <v>01</v>
      </c>
      <c r="B51" s="60">
        <f>IF(Eksplikatsioon!B52=0,"",Eksplikatsioon!B52)</f>
        <v>146</v>
      </c>
      <c r="C51" s="23" t="str">
        <f>IF(Eksplikatsioon!C52=0,"",Eksplikatsioon!C52)</f>
        <v>ÜÜRITAV PIND</v>
      </c>
      <c r="D51" s="23" t="str">
        <f>IF(Eksplikatsioon!D52=0,"",Eksplikatsioon!D52)</f>
        <v>WC</v>
      </c>
      <c r="E51" s="58">
        <f>IF(Eksplikatsioon!F52=0,"",Eksplikatsioon!F52)</f>
        <v>2.5</v>
      </c>
      <c r="F51" s="23" t="str">
        <f>IF(Eksplikatsioon!H52=0,"",Eksplikatsioon!H52)</f>
        <v/>
      </c>
      <c r="G51" s="23" t="str">
        <f>IF(Eksplikatsioon!J52=0,"",Eksplikatsioon!J52)</f>
        <v>Ühiskasutuses hoone pind</v>
      </c>
      <c r="H51" s="23" t="str">
        <f>IF(Eksplikatsioon!K52=0,"",Eksplikatsioon!K52)</f>
        <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35">
      <c r="A52" s="23" t="str">
        <f>IF(Eksplikatsioon!A53=0,"",Eksplikatsioon!A53)</f>
        <v>01</v>
      </c>
      <c r="B52" s="60">
        <f>IF(Eksplikatsioon!B53=0,"",Eksplikatsioon!B53)</f>
        <v>147</v>
      </c>
      <c r="C52" s="23" t="str">
        <f>IF(Eksplikatsioon!C53=0,"",Eksplikatsioon!C53)</f>
        <v>ÜÜRITAV PIND</v>
      </c>
      <c r="D52" s="23" t="str">
        <f>IF(Eksplikatsioon!D53=0,"",Eksplikatsioon!D53)</f>
        <v>WC</v>
      </c>
      <c r="E52" s="58">
        <f>IF(Eksplikatsioon!F53=0,"",Eksplikatsioon!F53)</f>
        <v>2.5</v>
      </c>
      <c r="F52" s="23" t="str">
        <f>IF(Eksplikatsioon!H53=0,"",Eksplikatsioon!H53)</f>
        <v/>
      </c>
      <c r="G52" s="23" t="str">
        <f>IF(Eksplikatsioon!J53=0,"",Eksplikatsioon!J53)</f>
        <v>Ühiskasutuses hoone pind</v>
      </c>
      <c r="H52" s="23" t="str">
        <f>IF(Eksplikatsioon!K53=0,"",Eksplikatsioon!K53)</f>
        <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hidden="1" x14ac:dyDescent="0.35">
      <c r="A53" s="23" t="str">
        <f>IF(Eksplikatsioon!A54=0,"",Eksplikatsioon!A54)</f>
        <v>01</v>
      </c>
      <c r="B53" s="60">
        <f>IF(Eksplikatsioon!B54=0,"",Eksplikatsioon!B54)</f>
        <v>148</v>
      </c>
      <c r="C53" s="23" t="str">
        <f>IF(Eksplikatsioon!C54=0,"",Eksplikatsioon!C54)</f>
        <v>TEHNOPIND</v>
      </c>
      <c r="D53" s="23" t="str">
        <f>IF(Eksplikatsioon!D54=0,"",Eksplikatsioon!D54)</f>
        <v>NÕRKVOOL</v>
      </c>
      <c r="E53" s="58">
        <f>IF(Eksplikatsioon!F54=0,"",Eksplikatsioon!F54)</f>
        <v>3.4</v>
      </c>
      <c r="F53" s="23" t="str">
        <f>IF(Eksplikatsioon!H54=0,"",Eksplikatsioon!H54)</f>
        <v/>
      </c>
      <c r="G53" s="23" t="str">
        <f>IF(Eksplikatsioon!J54=0,"",Eksplikatsioon!J54)</f>
        <v/>
      </c>
      <c r="H53" s="23" t="str">
        <f>IF(Eksplikatsioon!K54=0,"",Eksplikatsioon!K54)</f>
        <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35">
      <c r="A54" s="23" t="str">
        <f>IF(Eksplikatsioon!A55=0,"",Eksplikatsioon!A55)</f>
        <v>01</v>
      </c>
      <c r="B54" s="60">
        <f>IF(Eksplikatsioon!B55=0,"",Eksplikatsioon!B55)</f>
        <v>149</v>
      </c>
      <c r="C54" s="23" t="str">
        <f>IF(Eksplikatsioon!C55=0,"",Eksplikatsioon!C55)</f>
        <v>ÜÜRITAV PIND</v>
      </c>
      <c r="D54" s="23" t="str">
        <f>IF(Eksplikatsioon!D55=0,"",Eksplikatsioon!D55)</f>
        <v>KONVOI PUHKERUUM</v>
      </c>
      <c r="E54" s="58">
        <f>IF(Eksplikatsioon!F55=0,"",Eksplikatsioon!F55)</f>
        <v>8.6999999999999993</v>
      </c>
      <c r="F54" s="23" t="str">
        <f>IF(Eksplikatsioon!H55=0,"",Eksplikatsioon!H55)</f>
        <v/>
      </c>
      <c r="G54" s="23" t="str">
        <f>IF(Eksplikatsioon!J55=0,"",Eksplikatsioon!J55)</f>
        <v>Ühiskasutuses hoone pind</v>
      </c>
      <c r="H54" s="23" t="str">
        <f>IF(Eksplikatsioon!K55=0,"",Eksplikatsioon!K55)</f>
        <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35">
      <c r="A55" s="23" t="str">
        <f>IF(Eksplikatsioon!A56=0,"",Eksplikatsioon!A56)</f>
        <v>01</v>
      </c>
      <c r="B55" s="60">
        <f>IF(Eksplikatsioon!B56=0,"",Eksplikatsioon!B56)</f>
        <v>150</v>
      </c>
      <c r="C55" s="23" t="str">
        <f>IF(Eksplikatsioon!C56=0,"",Eksplikatsioon!C56)</f>
        <v>ÜÜRITAV PIND</v>
      </c>
      <c r="D55" s="23" t="str">
        <f>IF(Eksplikatsioon!D56=0,"",Eksplikatsioon!D56)</f>
        <v>WC - VAHIALUSED</v>
      </c>
      <c r="E55" s="58">
        <f>IF(Eksplikatsioon!F56=0,"",Eksplikatsioon!F56)</f>
        <v>3.8</v>
      </c>
      <c r="F55" s="23" t="str">
        <f>IF(Eksplikatsioon!H56=0,"",Eksplikatsioon!H56)</f>
        <v/>
      </c>
      <c r="G55" s="23" t="str">
        <f>IF(Eksplikatsioon!J56=0,"",Eksplikatsioon!J56)</f>
        <v>Ühiskasutuses hoone pind</v>
      </c>
      <c r="H55" s="23" t="str">
        <f>IF(Eksplikatsioon!K56=0,"",Eksplikatsioon!K56)</f>
        <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35">
      <c r="A56" s="23" t="str">
        <f>IF(Eksplikatsioon!A57=0,"",Eksplikatsioon!A57)</f>
        <v>01</v>
      </c>
      <c r="B56" s="60">
        <f>IF(Eksplikatsioon!B57=0,"",Eksplikatsioon!B57)</f>
        <v>151</v>
      </c>
      <c r="C56" s="23" t="str">
        <f>IF(Eksplikatsioon!C57=0,"",Eksplikatsioon!C57)</f>
        <v>ÜÜRITAV PIND</v>
      </c>
      <c r="D56" s="23" t="str">
        <f>IF(Eksplikatsioon!D57=0,"",Eksplikatsioon!D57)</f>
        <v>WC - KONVOI</v>
      </c>
      <c r="E56" s="58">
        <f>IF(Eksplikatsioon!F57=0,"",Eksplikatsioon!F57)</f>
        <v>4</v>
      </c>
      <c r="F56" s="23" t="str">
        <f>IF(Eksplikatsioon!H57=0,"",Eksplikatsioon!H57)</f>
        <v/>
      </c>
      <c r="G56" s="23" t="str">
        <f>IF(Eksplikatsioon!J57=0,"",Eksplikatsioon!J57)</f>
        <v>Ühiskasutuses hoone pind</v>
      </c>
      <c r="H56" s="23" t="str">
        <f>IF(Eksplikatsioon!K57=0,"",Eksplikatsioon!K57)</f>
        <v/>
      </c>
      <c r="I56" s="23" t="str">
        <f>IF(Eksplikatsioon!L57=0,"",Eksplikatsioon!L57)</f>
        <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35">
      <c r="A57" s="23" t="str">
        <f>IF(Eksplikatsioon!A58=0,"",Eksplikatsioon!A58)</f>
        <v>01</v>
      </c>
      <c r="B57" s="60">
        <f>IF(Eksplikatsioon!B58=0,"",Eksplikatsioon!B58)</f>
        <v>152</v>
      </c>
      <c r="C57" s="23" t="str">
        <f>IF(Eksplikatsioon!C58=0,"",Eksplikatsioon!C58)</f>
        <v>ÜÜRITAV PIND</v>
      </c>
      <c r="D57" s="23" t="str">
        <f>IF(Eksplikatsioon!D58=0,"",Eksplikatsioon!D58)</f>
        <v>ARESTIKAMBER INVA</v>
      </c>
      <c r="E57" s="58">
        <f>IF(Eksplikatsioon!F58=0,"",Eksplikatsioon!F58)</f>
        <v>8</v>
      </c>
      <c r="F57" s="23" t="str">
        <f>IF(Eksplikatsioon!H58=0,"",Eksplikatsioon!H58)</f>
        <v/>
      </c>
      <c r="G57" s="23" t="str">
        <f>IF(Eksplikatsioon!J58=0,"",Eksplikatsioon!J58)</f>
        <v>Ühiskasutuses hoone pind</v>
      </c>
      <c r="H57" s="23" t="str">
        <f>IF(Eksplikatsioon!K58=0,"",Eksplikatsioon!K58)</f>
        <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35">
      <c r="A58" s="23" t="str">
        <f>IF(Eksplikatsioon!A59=0,"",Eksplikatsioon!A59)</f>
        <v>01</v>
      </c>
      <c r="B58" s="60">
        <f>IF(Eksplikatsioon!B59=0,"",Eksplikatsioon!B59)</f>
        <v>153</v>
      </c>
      <c r="C58" s="23" t="str">
        <f>IF(Eksplikatsioon!C59=0,"",Eksplikatsioon!C59)</f>
        <v>ÜÜRITAV PIND</v>
      </c>
      <c r="D58" s="23" t="str">
        <f>IF(Eksplikatsioon!D59=0,"",Eksplikatsioon!D59)</f>
        <v>ARESTIKAMBER</v>
      </c>
      <c r="E58" s="58">
        <f>IF(Eksplikatsioon!F59=0,"",Eksplikatsioon!F59)</f>
        <v>8.3000000000000007</v>
      </c>
      <c r="F58" s="23" t="str">
        <f>IF(Eksplikatsioon!H59=0,"",Eksplikatsioon!H59)</f>
        <v/>
      </c>
      <c r="G58" s="23" t="str">
        <f>IF(Eksplikatsioon!J59=0,"",Eksplikatsioon!J59)</f>
        <v>Ühiskasutuses hoone pind</v>
      </c>
      <c r="H58" s="23" t="str">
        <f>IF(Eksplikatsioon!K59=0,"",Eksplikatsioon!K59)</f>
        <v/>
      </c>
      <c r="I58" s="23" t="str">
        <f>IF(Eksplikatsioon!L59=0,"",Eksplikatsioon!L59)</f>
        <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35">
      <c r="A59" s="23" t="str">
        <f>IF(Eksplikatsioon!A60=0,"",Eksplikatsioon!A60)</f>
        <v>01</v>
      </c>
      <c r="B59" s="60">
        <f>IF(Eksplikatsioon!B60=0,"",Eksplikatsioon!B60)</f>
        <v>154</v>
      </c>
      <c r="C59" s="23" t="str">
        <f>IF(Eksplikatsioon!C60=0,"",Eksplikatsioon!C60)</f>
        <v>ÜÜRITAV PIND</v>
      </c>
      <c r="D59" s="23" t="str">
        <f>IF(Eksplikatsioon!D60=0,"",Eksplikatsioon!D60)</f>
        <v>ARESTIKAMBER</v>
      </c>
      <c r="E59" s="58">
        <f>IF(Eksplikatsioon!F60=0,"",Eksplikatsioon!F60)</f>
        <v>5.8</v>
      </c>
      <c r="F59" s="23" t="str">
        <f>IF(Eksplikatsioon!H60=0,"",Eksplikatsioon!H60)</f>
        <v/>
      </c>
      <c r="G59" s="23" t="str">
        <f>IF(Eksplikatsioon!J60=0,"",Eksplikatsioon!J60)</f>
        <v>Ühiskasutuses hoone pind</v>
      </c>
      <c r="H59" s="23" t="str">
        <f>IF(Eksplikatsioon!K60=0,"",Eksplikatsioon!K60)</f>
        <v/>
      </c>
      <c r="I59" s="23" t="str">
        <f>IF(Eksplikatsioon!L60=0,"",Eksplikatsioon!L60)</f>
        <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35">
      <c r="A60" s="23" t="str">
        <f>IF(Eksplikatsioon!A61=0,"",Eksplikatsioon!A61)</f>
        <v>01</v>
      </c>
      <c r="B60" s="60">
        <f>IF(Eksplikatsioon!B61=0,"",Eksplikatsioon!B61)</f>
        <v>155</v>
      </c>
      <c r="C60" s="23" t="str">
        <f>IF(Eksplikatsioon!C61=0,"",Eksplikatsioon!C61)</f>
        <v>ÜÜRITAV PIND</v>
      </c>
      <c r="D60" s="23" t="str">
        <f>IF(Eksplikatsioon!D61=0,"",Eksplikatsioon!D61)</f>
        <v>ARESTIKAMBER</v>
      </c>
      <c r="E60" s="58">
        <f>IF(Eksplikatsioon!F61=0,"",Eksplikatsioon!F61)</f>
        <v>5.7</v>
      </c>
      <c r="F60" s="23" t="str">
        <f>IF(Eksplikatsioon!H61=0,"",Eksplikatsioon!H61)</f>
        <v/>
      </c>
      <c r="G60" s="23" t="str">
        <f>IF(Eksplikatsioon!J61=0,"",Eksplikatsioon!J61)</f>
        <v>Ühiskasutuses hoone pind</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35">
      <c r="A61" s="23" t="str">
        <f>IF(Eksplikatsioon!A62=0,"",Eksplikatsioon!A62)</f>
        <v>01</v>
      </c>
      <c r="B61" s="60">
        <f>IF(Eksplikatsioon!B62=0,"",Eksplikatsioon!B62)</f>
        <v>156</v>
      </c>
      <c r="C61" s="23" t="str">
        <f>IF(Eksplikatsioon!C62=0,"",Eksplikatsioon!C62)</f>
        <v>ÜÜRITAV PIND</v>
      </c>
      <c r="D61" s="23" t="str">
        <f>IF(Eksplikatsioon!D62=0,"",Eksplikatsioon!D62)</f>
        <v>ARESTIKAMBER</v>
      </c>
      <c r="E61" s="58">
        <f>IF(Eksplikatsioon!F62=0,"",Eksplikatsioon!F62)</f>
        <v>5.8</v>
      </c>
      <c r="F61" s="23" t="str">
        <f>IF(Eksplikatsioon!H62=0,"",Eksplikatsioon!H62)</f>
        <v/>
      </c>
      <c r="G61" s="23" t="str">
        <f>IF(Eksplikatsioon!J62=0,"",Eksplikatsioon!J62)</f>
        <v>Ühiskasutuses hoone pind</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35">
      <c r="A62" s="23" t="str">
        <f>IF(Eksplikatsioon!A63=0,"",Eksplikatsioon!A63)</f>
        <v>01</v>
      </c>
      <c r="B62" s="60">
        <f>IF(Eksplikatsioon!B63=0,"",Eksplikatsioon!B63)</f>
        <v>157</v>
      </c>
      <c r="C62" s="23" t="str">
        <f>IF(Eksplikatsioon!C63=0,"",Eksplikatsioon!C63)</f>
        <v>ÜÜRITAV PIND</v>
      </c>
      <c r="D62" s="23" t="str">
        <f>IF(Eksplikatsioon!D63=0,"",Eksplikatsioon!D63)</f>
        <v>ARESTIKAMBER</v>
      </c>
      <c r="E62" s="58">
        <f>IF(Eksplikatsioon!F63=0,"",Eksplikatsioon!F63)</f>
        <v>5.7</v>
      </c>
      <c r="F62" s="23" t="str">
        <f>IF(Eksplikatsioon!H63=0,"",Eksplikatsioon!H63)</f>
        <v/>
      </c>
      <c r="G62" s="23" t="str">
        <f>IF(Eksplikatsioon!J63=0,"",Eksplikatsioon!J63)</f>
        <v>Ühiskasutuses hoone pind</v>
      </c>
      <c r="H62" s="23" t="str">
        <f>IF(Eksplikatsioon!K63=0,"",Eksplikatsioon!K63)</f>
        <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35">
      <c r="A63" s="23" t="str">
        <f>IF(Eksplikatsioon!A64=0,"",Eksplikatsioon!A64)</f>
        <v>01</v>
      </c>
      <c r="B63" s="60">
        <f>IF(Eksplikatsioon!B64=0,"",Eksplikatsioon!B64)</f>
        <v>158</v>
      </c>
      <c r="C63" s="23" t="str">
        <f>IF(Eksplikatsioon!C64=0,"",Eksplikatsioon!C64)</f>
        <v>ÜÜRITAV PIND</v>
      </c>
      <c r="D63" s="23" t="str">
        <f>IF(Eksplikatsioon!D64=0,"",Eksplikatsioon!D64)</f>
        <v>ARESTIKAMBER</v>
      </c>
      <c r="E63" s="58">
        <f>IF(Eksplikatsioon!F64=0,"",Eksplikatsioon!F64)</f>
        <v>5.7</v>
      </c>
      <c r="F63" s="23" t="str">
        <f>IF(Eksplikatsioon!H64=0,"",Eksplikatsioon!H64)</f>
        <v/>
      </c>
      <c r="G63" s="23" t="str">
        <f>IF(Eksplikatsioon!J64=0,"",Eksplikatsioon!J64)</f>
        <v>Ühiskasutuses hoone pind</v>
      </c>
      <c r="H63" s="23" t="str">
        <f>IF(Eksplikatsioon!K64=0,"",Eksplikatsioon!K64)</f>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35">
      <c r="A64" s="23" t="str">
        <f>IF(Eksplikatsioon!A65=0,"",Eksplikatsioon!A65)</f>
        <v>01</v>
      </c>
      <c r="B64" s="60">
        <f>IF(Eksplikatsioon!B65=0,"",Eksplikatsioon!B65)</f>
        <v>159</v>
      </c>
      <c r="C64" s="23" t="str">
        <f>IF(Eksplikatsioon!C65=0,"",Eksplikatsioon!C65)</f>
        <v>ÜÜRITAV PIND</v>
      </c>
      <c r="D64" s="23" t="str">
        <f>IF(Eksplikatsioon!D65=0,"",Eksplikatsioon!D65)</f>
        <v>KONVOI</v>
      </c>
      <c r="E64" s="58">
        <f>IF(Eksplikatsioon!F65=0,"",Eksplikatsioon!F65)</f>
        <v>7.5</v>
      </c>
      <c r="F64" s="23" t="str">
        <f>IF(Eksplikatsioon!H65=0,"",Eksplikatsioon!H65)</f>
        <v/>
      </c>
      <c r="G64" s="23" t="str">
        <f>IF(Eksplikatsioon!J65=0,"",Eksplikatsioon!J65)</f>
        <v>Ühiskasutuses hoone pind</v>
      </c>
      <c r="H64" s="23" t="str">
        <f>IF(Eksplikatsioon!K65=0,"",Eksplikatsioon!K65)</f>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35">
      <c r="A65" s="23" t="str">
        <f>IF(Eksplikatsioon!A66=0,"",Eksplikatsioon!A66)</f>
        <v>01</v>
      </c>
      <c r="B65" s="60">
        <f>IF(Eksplikatsioon!B66=0,"",Eksplikatsioon!B66)</f>
        <v>160</v>
      </c>
      <c r="C65" s="23" t="str">
        <f>IF(Eksplikatsioon!C66=0,"",Eksplikatsioon!C66)</f>
        <v>ÜÜRITAV PIND</v>
      </c>
      <c r="D65" s="23" t="str">
        <f>IF(Eksplikatsioon!D66=0,"",Eksplikatsioon!D66)</f>
        <v>ARESTIKAMBER</v>
      </c>
      <c r="E65" s="58">
        <f>IF(Eksplikatsioon!F66=0,"",Eksplikatsioon!F66)</f>
        <v>5.4</v>
      </c>
      <c r="F65" s="23" t="str">
        <f>IF(Eksplikatsioon!H66=0,"",Eksplikatsioon!H66)</f>
        <v/>
      </c>
      <c r="G65" s="23" t="str">
        <f>IF(Eksplikatsioon!J66=0,"",Eksplikatsioon!J66)</f>
        <v>Ühiskasutuses hoone pind</v>
      </c>
      <c r="H65" s="23" t="str">
        <f>IF(Eksplikatsioon!K66=0,"",Eksplikatsioon!K66)</f>
        <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35">
      <c r="A66" s="23" t="str">
        <f>IF(Eksplikatsioon!A67=0,"",Eksplikatsioon!A67)</f>
        <v>01</v>
      </c>
      <c r="B66" s="60">
        <f>IF(Eksplikatsioon!B67=0,"",Eksplikatsioon!B67)</f>
        <v>161</v>
      </c>
      <c r="C66" s="23" t="str">
        <f>IF(Eksplikatsioon!C67=0,"",Eksplikatsioon!C67)</f>
        <v>ÜÜRITAV PIND</v>
      </c>
      <c r="D66" s="23" t="str">
        <f>IF(Eksplikatsioon!D67=0,"",Eksplikatsioon!D67)</f>
        <v>ARESTIKAMBRID JA KONVOEERIMISALA</v>
      </c>
      <c r="E66" s="58">
        <f>IF(Eksplikatsioon!F67=0,"",Eksplikatsioon!F67)</f>
        <v>38.5</v>
      </c>
      <c r="F66" s="23" t="str">
        <f>IF(Eksplikatsioon!H67=0,"",Eksplikatsioon!H67)</f>
        <v/>
      </c>
      <c r="G66" s="23" t="str">
        <f>IF(Eksplikatsioon!J67=0,"",Eksplikatsioon!J67)</f>
        <v>Ühiskasutuses hoone pind</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35">
      <c r="A67" s="23" t="str">
        <f>IF(Eksplikatsioon!A68=0,"",Eksplikatsioon!A68)</f>
        <v>01</v>
      </c>
      <c r="B67" s="60">
        <f>IF(Eksplikatsioon!B68=0,"",Eksplikatsioon!B68)</f>
        <v>162</v>
      </c>
      <c r="C67" s="23" t="str">
        <f>IF(Eksplikatsioon!C68=0,"",Eksplikatsioon!C68)</f>
        <v>ÜÜRITAV PIND</v>
      </c>
      <c r="D67" s="23" t="str">
        <f>IF(Eksplikatsioon!D68=0,"",Eksplikatsioon!D68)</f>
        <v>MED.RUUM</v>
      </c>
      <c r="E67" s="58">
        <f>IF(Eksplikatsioon!F68=0,"",Eksplikatsioon!F68)</f>
        <v>5.0999999999999996</v>
      </c>
      <c r="F67" s="23" t="str">
        <f>IF(Eksplikatsioon!H68=0,"",Eksplikatsioon!H68)</f>
        <v/>
      </c>
      <c r="G67" s="23" t="str">
        <f>IF(Eksplikatsioon!J68=0,"",Eksplikatsioon!J68)</f>
        <v>Ühiskasutuses hoone pind</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35">
      <c r="A68" s="23" t="str">
        <f>IF(Eksplikatsioon!A69=0,"",Eksplikatsioon!A69)</f>
        <v>01</v>
      </c>
      <c r="B68" s="60">
        <f>IF(Eksplikatsioon!B69=0,"",Eksplikatsioon!B69)</f>
        <v>163</v>
      </c>
      <c r="C68" s="23" t="str">
        <f>IF(Eksplikatsioon!C69=0,"",Eksplikatsioon!C69)</f>
        <v>ÜÜRITAV PIND</v>
      </c>
      <c r="D68" s="23" t="str">
        <f>IF(Eksplikatsioon!D69=0,"",Eksplikatsioon!D69)</f>
        <v>KONVOEERIMISÕU</v>
      </c>
      <c r="E68" s="58">
        <f>IF(Eksplikatsioon!F69=0,"",Eksplikatsioon!F69)</f>
        <v>60.4</v>
      </c>
      <c r="F68" s="23" t="str">
        <f>IF(Eksplikatsioon!H69=0,"",Eksplikatsioon!H69)</f>
        <v/>
      </c>
      <c r="G68" s="23" t="str">
        <f>IF(Eksplikatsioon!J69=0,"",Eksplikatsioon!J69)</f>
        <v>Ühiskasutuses hoone pind</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35">
      <c r="A69" s="23" t="str">
        <f>IF(Eksplikatsioon!A70=0,"",Eksplikatsioon!A70)</f>
        <v>01</v>
      </c>
      <c r="B69" s="60">
        <f>IF(Eksplikatsioon!B70=0,"",Eksplikatsioon!B70)</f>
        <v>164</v>
      </c>
      <c r="C69" s="23" t="str">
        <f>IF(Eksplikatsioon!C70=0,"",Eksplikatsioon!C70)</f>
        <v>ÜÜRITAV PIND</v>
      </c>
      <c r="D69" s="23" t="str">
        <f>IF(Eksplikatsioon!D70=0,"",Eksplikatsioon!D70)</f>
        <v>RELVARUUM</v>
      </c>
      <c r="E69" s="58">
        <f>IF(Eksplikatsioon!F70=0,"",Eksplikatsioon!F70)</f>
        <v>2</v>
      </c>
      <c r="F69" s="23" t="str">
        <f>IF(Eksplikatsioon!H70=0,"",Eksplikatsioon!H70)</f>
        <v/>
      </c>
      <c r="G69" s="23" t="str">
        <f>IF(Eksplikatsioon!J70=0,"",Eksplikatsioon!J70)</f>
        <v>Ühiskasutuses hoone pind</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hidden="1" x14ac:dyDescent="0.35">
      <c r="A70" s="23" t="str">
        <f>IF(Eksplikatsioon!A71=0,"",Eksplikatsioon!A71)</f>
        <v>01</v>
      </c>
      <c r="B70" s="60">
        <f>IF(Eksplikatsioon!B71=0,"",Eksplikatsioon!B71)</f>
        <v>165</v>
      </c>
      <c r="C70" s="23" t="str">
        <f>IF(Eksplikatsioon!C71=0,"",Eksplikatsioon!C71)</f>
        <v>VERTIKAALSETE ÜHENDUSTEEDE PIND</v>
      </c>
      <c r="D70" s="23" t="str">
        <f>IF(Eksplikatsioon!D71=0,"",Eksplikatsioon!D71)</f>
        <v>LIFT L-5 (KONVOI)</v>
      </c>
      <c r="E70" s="58">
        <f>IF(Eksplikatsioon!F71=0,"",Eksplikatsioon!F71)</f>
        <v>3.5</v>
      </c>
      <c r="F70" s="23" t="str">
        <f>IF(Eksplikatsioon!H71=0,"",Eksplikatsioon!H71)</f>
        <v/>
      </c>
      <c r="G70" s="23" t="str">
        <f>IF(Eksplikatsioon!J71=0,"",Eksplikatsioon!J71)</f>
        <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35">
      <c r="A71" s="23" t="str">
        <f>IF(Eksplikatsioon!A72=0,"",Eksplikatsioon!A72)</f>
        <v>01</v>
      </c>
      <c r="B71" s="60">
        <f>IF(Eksplikatsioon!B72=0,"",Eksplikatsioon!B72)</f>
        <v>166</v>
      </c>
      <c r="C71" s="23" t="str">
        <f>IF(Eksplikatsioon!C72=0,"",Eksplikatsioon!C72)</f>
        <v>ÜÜRITAV PIND</v>
      </c>
      <c r="D71" s="23" t="str">
        <f>IF(Eksplikatsioon!D72=0,"",Eksplikatsioon!D72)</f>
        <v>MENETLUSRUUM</v>
      </c>
      <c r="E71" s="58">
        <f>IF(Eksplikatsioon!F72=0,"",Eksplikatsioon!F72)</f>
        <v>6.5</v>
      </c>
      <c r="F71" s="23" t="str">
        <f>IF(Eksplikatsioon!H72=0,"",Eksplikatsioon!H72)</f>
        <v/>
      </c>
      <c r="G71" s="23" t="str">
        <f>IF(Eksplikatsioon!J72=0,"",Eksplikatsioon!J72)</f>
        <v>Ainukasutuses pind</v>
      </c>
      <c r="H71" s="23" t="str">
        <f>IF(Eksplikatsioon!K72=0,"",Eksplikatsioon!K72)</f>
        <v>Prokuratuur</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35">
      <c r="A72" s="23" t="str">
        <f>IF(Eksplikatsioon!A73=0,"",Eksplikatsioon!A73)</f>
        <v>01</v>
      </c>
      <c r="B72" s="60" t="str">
        <f>IF(Eksplikatsioon!B73=0,"",Eksplikatsioon!B73)</f>
        <v>166a</v>
      </c>
      <c r="C72" s="23" t="str">
        <f>IF(Eksplikatsioon!C73=0,"",Eksplikatsioon!C73)</f>
        <v>ÜÜRITAV PIND</v>
      </c>
      <c r="D72" s="23" t="str">
        <f>IF(Eksplikatsioon!D73=0,"",Eksplikatsioon!D73)</f>
        <v>MENETLUSRUUM</v>
      </c>
      <c r="E72" s="58">
        <f>IF(Eksplikatsioon!F73=0,"",Eksplikatsioon!F73)</f>
        <v>4.9000000000000004</v>
      </c>
      <c r="F72" s="23" t="str">
        <f>IF(Eksplikatsioon!H73=0,"",Eksplikatsioon!H73)</f>
        <v/>
      </c>
      <c r="G72" s="23" t="str">
        <f>IF(Eksplikatsioon!J73=0,"",Eksplikatsioon!J73)</f>
        <v>Ainukasutuses pind</v>
      </c>
      <c r="H72" s="23" t="str">
        <f>IF(Eksplikatsioon!K73=0,"",Eksplikatsioon!K73)</f>
        <v>Prokuratuur</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35">
      <c r="A73" s="23" t="str">
        <f>IF(Eksplikatsioon!A74=0,"",Eksplikatsioon!A74)</f>
        <v>01</v>
      </c>
      <c r="B73" s="60">
        <f>IF(Eksplikatsioon!B74=0,"",Eksplikatsioon!B74)</f>
        <v>167</v>
      </c>
      <c r="C73" s="23" t="str">
        <f>IF(Eksplikatsioon!C74=0,"",Eksplikatsioon!C74)</f>
        <v>ÜÜRITAV PIND</v>
      </c>
      <c r="D73" s="23" t="str">
        <f>IF(Eksplikatsioon!D74=0,"",Eksplikatsioon!D74)</f>
        <v>KORIDOR</v>
      </c>
      <c r="E73" s="58">
        <f>IF(Eksplikatsioon!F74=0,"",Eksplikatsioon!F74)</f>
        <v>40.799999999999997</v>
      </c>
      <c r="F73" s="23" t="str">
        <f>IF(Eksplikatsioon!H74=0,"",Eksplikatsioon!H74)</f>
        <v/>
      </c>
      <c r="G73" s="23" t="str">
        <f>IF(Eksplikatsioon!J74=0,"",Eksplikatsioon!J74)</f>
        <v>Ühiskasutuses hoone pind</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hidden="1" x14ac:dyDescent="0.35">
      <c r="A74" s="23" t="str">
        <f>IF(Eksplikatsioon!A75=0,"",Eksplikatsioon!A75)</f>
        <v>01</v>
      </c>
      <c r="B74" s="60">
        <f>IF(Eksplikatsioon!B75=0,"",Eksplikatsioon!B75)</f>
        <v>168</v>
      </c>
      <c r="C74" s="23" t="str">
        <f>IF(Eksplikatsioon!C75=0,"",Eksplikatsioon!C75)</f>
        <v>VERTIKAALSETE ÜHENDUSTEEDE PIND</v>
      </c>
      <c r="D74" s="23" t="str">
        <f>IF(Eksplikatsioon!D75=0,"",Eksplikatsioon!D75)</f>
        <v>LIFT L-6</v>
      </c>
      <c r="E74" s="58">
        <f>IF(Eksplikatsioon!F75=0,"",Eksplikatsioon!F75)</f>
        <v>3.4</v>
      </c>
      <c r="F74" s="23" t="str">
        <f>IF(Eksplikatsioon!H75=0,"",Eksplikatsioon!H75)</f>
        <v/>
      </c>
      <c r="G74" s="23" t="str">
        <f>IF(Eksplikatsioon!J75=0,"",Eksplikatsioon!J75)</f>
        <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hidden="1" x14ac:dyDescent="0.35">
      <c r="A75" s="23" t="str">
        <f>IF(Eksplikatsioon!A76=0,"",Eksplikatsioon!A76)</f>
        <v>01</v>
      </c>
      <c r="B75" s="60">
        <f>IF(Eksplikatsioon!B76=0,"",Eksplikatsioon!B76)</f>
        <v>169</v>
      </c>
      <c r="C75" s="23" t="str">
        <f>IF(Eksplikatsioon!C76=0,"",Eksplikatsioon!C76)</f>
        <v>VERTIKAALSETE ÜHENDUSTEEDE PIND</v>
      </c>
      <c r="D75" s="23" t="str">
        <f>IF(Eksplikatsioon!D76=0,"",Eksplikatsioon!D76)</f>
        <v>LIFT L-7</v>
      </c>
      <c r="E75" s="58">
        <f>IF(Eksplikatsioon!F76=0,"",Eksplikatsioon!F76)</f>
        <v>3.4</v>
      </c>
      <c r="F75" s="23" t="str">
        <f>IF(Eksplikatsioon!H76=0,"",Eksplikatsioon!H76)</f>
        <v/>
      </c>
      <c r="G75" s="23" t="str">
        <f>IF(Eksplikatsioon!J76=0,"",Eksplikatsioon!J76)</f>
        <v/>
      </c>
      <c r="H75" s="23" t="str">
        <f>IF(Eksplikatsioon!K76=0,"",Eksplikatsioon!K76)</f>
        <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35">
      <c r="A76" s="23" t="str">
        <f>IF(Eksplikatsioon!A77=0,"",Eksplikatsioon!A77)</f>
        <v>01</v>
      </c>
      <c r="B76" s="60">
        <f>IF(Eksplikatsioon!B77=0,"",Eksplikatsioon!B77)</f>
        <v>170</v>
      </c>
      <c r="C76" s="23" t="str">
        <f>IF(Eksplikatsioon!C77=0,"",Eksplikatsioon!C77)</f>
        <v>ÜÜRITAV PIND</v>
      </c>
      <c r="D76" s="23" t="str">
        <f>IF(Eksplikatsioon!D77=0,"",Eksplikatsioon!D77)</f>
        <v>WC</v>
      </c>
      <c r="E76" s="58">
        <f>IF(Eksplikatsioon!F77=0,"",Eksplikatsioon!F77)</f>
        <v>2.2000000000000002</v>
      </c>
      <c r="F76" s="23" t="str">
        <f>IF(Eksplikatsioon!H77=0,"",Eksplikatsioon!H77)</f>
        <v/>
      </c>
      <c r="G76" s="23" t="str">
        <f>IF(Eksplikatsioon!J77=0,"",Eksplikatsioon!J77)</f>
        <v>Ühiskasutuses hoone pind</v>
      </c>
      <c r="H76" s="23" t="str">
        <f>IF(Eksplikatsioon!K77=0,"",Eksplikatsioon!K77)</f>
        <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35">
      <c r="A77" s="23" t="str">
        <f>IF(Eksplikatsioon!A78=0,"",Eksplikatsioon!A78)</f>
        <v>01</v>
      </c>
      <c r="B77" s="60">
        <f>IF(Eksplikatsioon!B78=0,"",Eksplikatsioon!B78)</f>
        <v>171</v>
      </c>
      <c r="C77" s="23" t="str">
        <f>IF(Eksplikatsioon!C78=0,"",Eksplikatsioon!C78)</f>
        <v>ÜÜRITAV PIND</v>
      </c>
      <c r="D77" s="23" t="str">
        <f>IF(Eksplikatsioon!D78=0,"",Eksplikatsioon!D78)</f>
        <v>WC</v>
      </c>
      <c r="E77" s="58">
        <f>IF(Eksplikatsioon!F78=0,"",Eksplikatsioon!F78)</f>
        <v>2.2000000000000002</v>
      </c>
      <c r="F77" s="23" t="str">
        <f>IF(Eksplikatsioon!H78=0,"",Eksplikatsioon!H78)</f>
        <v/>
      </c>
      <c r="G77" s="23" t="str">
        <f>IF(Eksplikatsioon!J78=0,"",Eksplikatsioon!J78)</f>
        <v>Ühiskasutuses hoone pind</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35">
      <c r="A78" s="23" t="str">
        <f>IF(Eksplikatsioon!A79=0,"",Eksplikatsioon!A79)</f>
        <v>01</v>
      </c>
      <c r="B78" s="60">
        <f>IF(Eksplikatsioon!B79=0,"",Eksplikatsioon!B79)</f>
        <v>172</v>
      </c>
      <c r="C78" s="23" t="str">
        <f>IF(Eksplikatsioon!C79=0,"",Eksplikatsioon!C79)</f>
        <v>ÜÜRITAV PIND</v>
      </c>
      <c r="D78" s="23" t="str">
        <f>IF(Eksplikatsioon!D79=0,"",Eksplikatsioon!D79)</f>
        <v>LADU</v>
      </c>
      <c r="E78" s="58">
        <f>IF(Eksplikatsioon!F79=0,"",Eksplikatsioon!F79)</f>
        <v>7.1</v>
      </c>
      <c r="F78" s="23" t="str">
        <f>IF(Eksplikatsioon!H79=0,"",Eksplikatsioon!H79)</f>
        <v/>
      </c>
      <c r="G78" s="23" t="str">
        <f>IF(Eksplikatsioon!J79=0,"",Eksplikatsioon!J79)</f>
        <v>Ühiskasutuses hoone pind</v>
      </c>
      <c r="H78" s="23" t="str">
        <f>IF(Eksplikatsioon!K79=0,"",Eksplikatsioon!K79)</f>
        <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35">
      <c r="A79" s="23" t="str">
        <f>IF(Eksplikatsioon!A80=0,"",Eksplikatsioon!A80)</f>
        <v>01</v>
      </c>
      <c r="B79" s="60">
        <f>IF(Eksplikatsioon!B80=0,"",Eksplikatsioon!B80)</f>
        <v>173</v>
      </c>
      <c r="C79" s="23" t="str">
        <f>IF(Eksplikatsioon!C80=0,"",Eksplikatsioon!C80)</f>
        <v>ÜÜRITAV PIND</v>
      </c>
      <c r="D79" s="23" t="str">
        <f>IF(Eksplikatsioon!D80=0,"",Eksplikatsioon!D80)</f>
        <v>TUULEKODA (TÖÖTAJAD)</v>
      </c>
      <c r="E79" s="58">
        <f>IF(Eksplikatsioon!F80=0,"",Eksplikatsioon!F80)</f>
        <v>5.2</v>
      </c>
      <c r="F79" s="23" t="str">
        <f>IF(Eksplikatsioon!H80=0,"",Eksplikatsioon!H80)</f>
        <v/>
      </c>
      <c r="G79" s="23" t="str">
        <f>IF(Eksplikatsioon!J80=0,"",Eksplikatsioon!J80)</f>
        <v>Ühiskasutuses hoone pind</v>
      </c>
      <c r="H79" s="23" t="str">
        <f>IF(Eksplikatsioon!K80=0,"",Eksplikatsioon!K80)</f>
        <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35">
      <c r="A80" s="23" t="str">
        <f>IF(Eksplikatsioon!A81=0,"",Eksplikatsioon!A81)</f>
        <v>01</v>
      </c>
      <c r="B80" s="60">
        <f>IF(Eksplikatsioon!B81=0,"",Eksplikatsioon!B81)</f>
        <v>174</v>
      </c>
      <c r="C80" s="23" t="str">
        <f>IF(Eksplikatsioon!C81=0,"",Eksplikatsioon!C81)</f>
        <v>ÜÜRITAV PIND</v>
      </c>
      <c r="D80" s="23" t="str">
        <f>IF(Eksplikatsioon!D81=0,"",Eksplikatsioon!D81)</f>
        <v>MENETLUSRUUM</v>
      </c>
      <c r="E80" s="58">
        <f>IF(Eksplikatsioon!F81=0,"",Eksplikatsioon!F81)</f>
        <v>5.7</v>
      </c>
      <c r="F80" s="23" t="str">
        <f>IF(Eksplikatsioon!H81=0,"",Eksplikatsioon!H81)</f>
        <v/>
      </c>
      <c r="G80" s="23" t="str">
        <f>IF(Eksplikatsioon!J81=0,"",Eksplikatsioon!J81)</f>
        <v>Ainukasutuses pind</v>
      </c>
      <c r="H80" s="23" t="str">
        <f>IF(Eksplikatsioon!K81=0,"",Eksplikatsioon!K81)</f>
        <v>Prokuratuur</v>
      </c>
      <c r="I80" s="23" t="str">
        <f>IF(Eksplikatsioon!L81=0,"",Eksplikatsioon!L81)</f>
        <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35">
      <c r="A81" s="23" t="str">
        <f>IF(Eksplikatsioon!A82=0,"",Eksplikatsioon!A82)</f>
        <v>01</v>
      </c>
      <c r="B81" s="60" t="str">
        <f>IF(Eksplikatsioon!B82=0,"",Eksplikatsioon!B82)</f>
        <v>174a</v>
      </c>
      <c r="C81" s="23" t="str">
        <f>IF(Eksplikatsioon!C82=0,"",Eksplikatsioon!C82)</f>
        <v>ÜÜRITAV PIND</v>
      </c>
      <c r="D81" s="23" t="str">
        <f>IF(Eksplikatsioon!D82=0,"",Eksplikatsioon!D82)</f>
        <v>MENETLUSRUUM</v>
      </c>
      <c r="E81" s="58">
        <f>IF(Eksplikatsioon!F82=0,"",Eksplikatsioon!F82)</f>
        <v>5.7</v>
      </c>
      <c r="F81" s="23" t="str">
        <f>IF(Eksplikatsioon!H82=0,"",Eksplikatsioon!H82)</f>
        <v/>
      </c>
      <c r="G81" s="23" t="str">
        <f>IF(Eksplikatsioon!J82=0,"",Eksplikatsioon!J82)</f>
        <v>Ainukasutuses pind</v>
      </c>
      <c r="H81" s="23" t="str">
        <f>IF(Eksplikatsioon!K82=0,"",Eksplikatsioon!K82)</f>
        <v>Prokuratuur</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35">
      <c r="A82" s="23" t="str">
        <f>IF(Eksplikatsioon!A83=0,"",Eksplikatsioon!A83)</f>
        <v>01</v>
      </c>
      <c r="B82" s="60">
        <f>IF(Eksplikatsioon!B83=0,"",Eksplikatsioon!B83)</f>
        <v>175</v>
      </c>
      <c r="C82" s="23" t="str">
        <f>IF(Eksplikatsioon!C83=0,"",Eksplikatsioon!C83)</f>
        <v>ÜÜRITAV PIND</v>
      </c>
      <c r="D82" s="23" t="str">
        <f>IF(Eksplikatsioon!D83=0,"",Eksplikatsioon!D83)</f>
        <v>SUITSURUUM</v>
      </c>
      <c r="E82" s="58">
        <f>IF(Eksplikatsioon!F83=0,"",Eksplikatsioon!F83)</f>
        <v>5.6</v>
      </c>
      <c r="F82" s="23" t="str">
        <f>IF(Eksplikatsioon!H83=0,"",Eksplikatsioon!H83)</f>
        <v/>
      </c>
      <c r="G82" s="23" t="str">
        <f>IF(Eksplikatsioon!J83=0,"",Eksplikatsioon!J83)</f>
        <v>Ühiskasutuses hoone pind</v>
      </c>
      <c r="H82" s="23" t="str">
        <f>IF(Eksplikatsioon!K83=0,"",Eksplikatsioon!K83)</f>
        <v/>
      </c>
      <c r="I82" s="23" t="str">
        <f>IF(Eksplikatsioon!L83=0,"",Eksplikatsioon!L83)</f>
        <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35">
      <c r="A83" s="23" t="str">
        <f>IF(Eksplikatsioon!A84=0,"",Eksplikatsioon!A84)</f>
        <v>01</v>
      </c>
      <c r="B83" s="60">
        <f>IF(Eksplikatsioon!B84=0,"",Eksplikatsioon!B84)</f>
        <v>176</v>
      </c>
      <c r="C83" s="23" t="str">
        <f>IF(Eksplikatsioon!C84=0,"",Eksplikatsioon!C84)</f>
        <v>ÜÜRITAV PIND</v>
      </c>
      <c r="D83" s="23" t="str">
        <f>IF(Eksplikatsioon!D84=0,"",Eksplikatsioon!D84)</f>
        <v>MENETLUSRUUM</v>
      </c>
      <c r="E83" s="58">
        <f>IF(Eksplikatsioon!F84=0,"",Eksplikatsioon!F84)</f>
        <v>12.7</v>
      </c>
      <c r="F83" s="23" t="str">
        <f>IF(Eksplikatsioon!H84=0,"",Eksplikatsioon!H84)</f>
        <v/>
      </c>
      <c r="G83" s="23" t="str">
        <f>IF(Eksplikatsioon!J84=0,"",Eksplikatsioon!J84)</f>
        <v>Ainukasutuses pind</v>
      </c>
      <c r="H83" s="23" t="str">
        <f>IF(Eksplikatsioon!K84=0,"",Eksplikatsioon!K84)</f>
        <v>Prokuratuur</v>
      </c>
      <c r="I83" s="23" t="str">
        <f>IF(Eksplikatsioon!L84=0,"",Eksplikatsioon!L84)</f>
        <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35">
      <c r="A84" s="23" t="str">
        <f>IF(Eksplikatsioon!A85=0,"",Eksplikatsioon!A85)</f>
        <v>01</v>
      </c>
      <c r="B84" s="60">
        <f>IF(Eksplikatsioon!B85=0,"",Eksplikatsioon!B85)</f>
        <v>177</v>
      </c>
      <c r="C84" s="23" t="str">
        <f>IF(Eksplikatsioon!C85=0,"",Eksplikatsioon!C85)</f>
        <v>ÜÜRITAV PIND</v>
      </c>
      <c r="D84" s="23" t="str">
        <f>IF(Eksplikatsioon!D85=0,"",Eksplikatsioon!D85)</f>
        <v>KORISTUSKESKUS</v>
      </c>
      <c r="E84" s="58">
        <f>IF(Eksplikatsioon!F85=0,"",Eksplikatsioon!F85)</f>
        <v>7.6</v>
      </c>
      <c r="F84" s="23" t="str">
        <f>IF(Eksplikatsioon!H85=0,"",Eksplikatsioon!H85)</f>
        <v/>
      </c>
      <c r="G84" s="23" t="str">
        <f>IF(Eksplikatsioon!J85=0,"",Eksplikatsioon!J85)</f>
        <v>Ühiskasutuses hoone pind</v>
      </c>
      <c r="H84" s="23" t="str">
        <f>IF(Eksplikatsioon!K85=0,"",Eksplikatsioon!K85)</f>
        <v/>
      </c>
      <c r="I84" s="23" t="str">
        <f>IF(Eksplikatsioon!L85=0,"",Eksplikatsioon!L85)</f>
        <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35">
      <c r="A85" s="23" t="str">
        <f>IF(Eksplikatsioon!A86=0,"",Eksplikatsioon!A86)</f>
        <v>01</v>
      </c>
      <c r="B85" s="60">
        <f>IF(Eksplikatsioon!B86=0,"",Eksplikatsioon!B86)</f>
        <v>178</v>
      </c>
      <c r="C85" s="23" t="str">
        <f>IF(Eksplikatsioon!C86=0,"",Eksplikatsioon!C86)</f>
        <v>ÜÜRITAV PIND</v>
      </c>
      <c r="D85" s="23" t="str">
        <f>IF(Eksplikatsioon!D86=0,"",Eksplikatsioon!D86)</f>
        <v>KORIDOR</v>
      </c>
      <c r="E85" s="58">
        <f>IF(Eksplikatsioon!F86=0,"",Eksplikatsioon!F86)</f>
        <v>8.8000000000000007</v>
      </c>
      <c r="F85" s="23" t="str">
        <f>IF(Eksplikatsioon!H86=0,"",Eksplikatsioon!H86)</f>
        <v/>
      </c>
      <c r="G85" s="23" t="str">
        <f>IF(Eksplikatsioon!J86=0,"",Eksplikatsioon!J86)</f>
        <v>Ühiskasutuses hoone pind</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35">
      <c r="A86" s="23" t="str">
        <f>IF(Eksplikatsioon!A87=0,"",Eksplikatsioon!A87)</f>
        <v>01</v>
      </c>
      <c r="B86" s="60">
        <f>IF(Eksplikatsioon!B87=0,"",Eksplikatsioon!B87)</f>
        <v>179</v>
      </c>
      <c r="C86" s="23" t="str">
        <f>IF(Eksplikatsioon!C87=0,"",Eksplikatsioon!C87)</f>
        <v>ÜÜRITAV PIND</v>
      </c>
      <c r="D86" s="23" t="str">
        <f>IF(Eksplikatsioon!D87=0,"",Eksplikatsioon!D87)</f>
        <v>MENETLUSRUUM</v>
      </c>
      <c r="E86" s="58">
        <f>IF(Eksplikatsioon!F87=0,"",Eksplikatsioon!F87)</f>
        <v>12.1</v>
      </c>
      <c r="F86" s="23" t="str">
        <f>IF(Eksplikatsioon!H87=0,"",Eksplikatsioon!H87)</f>
        <v/>
      </c>
      <c r="G86" s="23" t="str">
        <f>IF(Eksplikatsioon!J87=0,"",Eksplikatsioon!J87)</f>
        <v>Ainukasutuses pind</v>
      </c>
      <c r="H86" s="23" t="str">
        <f>IF(Eksplikatsioon!K87=0,"",Eksplikatsioon!K87)</f>
        <v>Prokuratuur</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35">
      <c r="A87" s="23" t="str">
        <f>IF(Eksplikatsioon!A88=0,"",Eksplikatsioon!A88)</f>
        <v>01</v>
      </c>
      <c r="B87" s="60">
        <f>IF(Eksplikatsioon!B88=0,"",Eksplikatsioon!B88)</f>
        <v>180</v>
      </c>
      <c r="C87" s="23" t="str">
        <f>IF(Eksplikatsioon!C88=0,"",Eksplikatsioon!C88)</f>
        <v>ÜÜRITAV PIND</v>
      </c>
      <c r="D87" s="23" t="str">
        <f>IF(Eksplikatsioon!D88=0,"",Eksplikatsioon!D88)</f>
        <v>KOHTUKORDNIKE RIIETUSRUUM</v>
      </c>
      <c r="E87" s="58">
        <f>IF(Eksplikatsioon!F88=0,"",Eksplikatsioon!F88)</f>
        <v>8</v>
      </c>
      <c r="F87" s="23" t="str">
        <f>IF(Eksplikatsioon!H88=0,"",Eksplikatsioon!H88)</f>
        <v/>
      </c>
      <c r="G87" s="23" t="str">
        <f>IF(Eksplikatsioon!J88=0,"",Eksplikatsioon!J88)</f>
        <v>Ainukasutuses pind</v>
      </c>
      <c r="H87" s="23" t="str">
        <f>IF(Eksplikatsioon!K88=0,"",Eksplikatsioon!K88)</f>
        <v>Tartu Ringkonnakohus</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35">
      <c r="A88" s="23" t="str">
        <f>IF(Eksplikatsioon!A89=0,"",Eksplikatsioon!A89)</f>
        <v>01</v>
      </c>
      <c r="B88" s="60">
        <f>IF(Eksplikatsioon!B89=0,"",Eksplikatsioon!B89)</f>
        <v>181</v>
      </c>
      <c r="C88" s="23" t="str">
        <f>IF(Eksplikatsioon!C89=0,"",Eksplikatsioon!C89)</f>
        <v>ÜÜRITAV PIND</v>
      </c>
      <c r="D88" s="23" t="str">
        <f>IF(Eksplikatsioon!D89=0,"",Eksplikatsioon!D89)</f>
        <v>WC/PESURUUM (KORDN.)</v>
      </c>
      <c r="E88" s="58">
        <f>IF(Eksplikatsioon!F89=0,"",Eksplikatsioon!F89)</f>
        <v>5</v>
      </c>
      <c r="F88" s="23" t="str">
        <f>IF(Eksplikatsioon!H89=0,"",Eksplikatsioon!H89)</f>
        <v/>
      </c>
      <c r="G88" s="23" t="str">
        <f>IF(Eksplikatsioon!J89=0,"",Eksplikatsioon!J89)</f>
        <v>Ainukasutuses pind</v>
      </c>
      <c r="H88" s="23" t="str">
        <f>IF(Eksplikatsioon!K89=0,"",Eksplikatsioon!K89)</f>
        <v>Tartu Ringkonnakohus</v>
      </c>
      <c r="I88" s="23" t="str">
        <f>IF(Eksplikatsioon!L89=0,"",Eksplikatsioon!L89)</f>
        <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hidden="1" x14ac:dyDescent="0.35">
      <c r="A89" s="23" t="str">
        <f>IF(Eksplikatsioon!A90=0,"",Eksplikatsioon!A90)</f>
        <v>01</v>
      </c>
      <c r="B89" s="60">
        <f>IF(Eksplikatsioon!B90=0,"",Eksplikatsioon!B90)</f>
        <v>182</v>
      </c>
      <c r="C89" s="23" t="str">
        <f>IF(Eksplikatsioon!C90=0,"",Eksplikatsioon!C90)</f>
        <v>VERTIKAALSETE ÜHENDUSTEEDE PIND</v>
      </c>
      <c r="D89" s="23" t="str">
        <f>IF(Eksplikatsioon!D90=0,"",Eksplikatsioon!D90)</f>
        <v>TREPIKODA TR-2</v>
      </c>
      <c r="E89" s="58">
        <f>IF(Eksplikatsioon!F90=0,"",Eksplikatsioon!F90)</f>
        <v>24</v>
      </c>
      <c r="F89" s="23" t="str">
        <f>IF(Eksplikatsioon!H90=0,"",Eksplikatsioon!H90)</f>
        <v/>
      </c>
      <c r="G89" s="23" t="str">
        <f>IF(Eksplikatsioon!J90=0,"",Eksplikatsioon!J90)</f>
        <v/>
      </c>
      <c r="H89" s="23" t="str">
        <f>IF(Eksplikatsioon!K90=0,"",Eksplikatsioon!K90)</f>
        <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35">
      <c r="A90" s="23" t="str">
        <f>IF(Eksplikatsioon!A91=0,"",Eksplikatsioon!A91)</f>
        <v>01</v>
      </c>
      <c r="B90" s="60">
        <f>IF(Eksplikatsioon!B91=0,"",Eksplikatsioon!B91)</f>
        <v>183</v>
      </c>
      <c r="C90" s="23" t="str">
        <f>IF(Eksplikatsioon!C91=0,"",Eksplikatsioon!C91)</f>
        <v>ÜÜRITAV PIND</v>
      </c>
      <c r="D90" s="23" t="str">
        <f>IF(Eksplikatsioon!D91=0,"",Eksplikatsioon!D91)</f>
        <v>DOKUMENDIHOIDLA</v>
      </c>
      <c r="E90" s="58">
        <f>IF(Eksplikatsioon!F91=0,"",Eksplikatsioon!F91)</f>
        <v>164.3</v>
      </c>
      <c r="F90" s="23" t="str">
        <f>IF(Eksplikatsioon!H91=0,"",Eksplikatsioon!H91)</f>
        <v/>
      </c>
      <c r="G90" s="23" t="str">
        <f>IF(Eksplikatsioon!J91=0,"",Eksplikatsioon!J91)</f>
        <v>Ühiskasutuses hoone pind</v>
      </c>
      <c r="H90" s="23" t="str">
        <f>IF(Eksplikatsioon!K91=0,"",Eksplikatsioon!K91)</f>
        <v/>
      </c>
      <c r="I90" s="23" t="str">
        <f>IF(Eksplikatsioon!L91=0,"",Eksplikatsioon!L91)</f>
        <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hidden="1" x14ac:dyDescent="0.35">
      <c r="A91" s="23" t="str">
        <f>IF(Eksplikatsioon!A92=0,"",Eksplikatsioon!A92)</f>
        <v>01</v>
      </c>
      <c r="B91" s="60">
        <f>IF(Eksplikatsioon!B92=0,"",Eksplikatsioon!B92)</f>
        <v>184</v>
      </c>
      <c r="C91" s="23" t="str">
        <f>IF(Eksplikatsioon!C92=0,"",Eksplikatsioon!C92)</f>
        <v>TEHNOPIND</v>
      </c>
      <c r="D91" s="23" t="str">
        <f>IF(Eksplikatsioon!D92=0,"",Eksplikatsioon!D92)</f>
        <v>TEHNORUUM (VENT)</v>
      </c>
      <c r="E91" s="58">
        <f>IF(Eksplikatsioon!F92=0,"",Eksplikatsioon!F92)</f>
        <v>32.4</v>
      </c>
      <c r="F91" s="23" t="str">
        <f>IF(Eksplikatsioon!H92=0,"",Eksplikatsioon!H92)</f>
        <v/>
      </c>
      <c r="G91" s="23" t="str">
        <f>IF(Eksplikatsioon!J92=0,"",Eksplikatsioon!J92)</f>
        <v/>
      </c>
      <c r="H91" s="23" t="str">
        <f>IF(Eksplikatsioon!K92=0,"",Eksplikatsioon!K92)</f>
        <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hidden="1" x14ac:dyDescent="0.35">
      <c r="A92" s="23" t="str">
        <f>IF(Eksplikatsioon!A93=0,"",Eksplikatsioon!A93)</f>
        <v>01</v>
      </c>
      <c r="B92" s="60" t="str">
        <f>IF(Eksplikatsioon!B93=0,"",Eksplikatsioon!B93)</f>
        <v>184a</v>
      </c>
      <c r="C92" s="23" t="str">
        <f>IF(Eksplikatsioon!C93=0,"",Eksplikatsioon!C93)</f>
        <v>TEHNOPIND</v>
      </c>
      <c r="D92" s="23" t="str">
        <f>IF(Eksplikatsioon!D93=0,"",Eksplikatsioon!D93)</f>
        <v>PEAKILBIRUUM</v>
      </c>
      <c r="E92" s="58">
        <f>IF(Eksplikatsioon!F93=0,"",Eksplikatsioon!F93)</f>
        <v>8.1</v>
      </c>
      <c r="F92" s="23" t="str">
        <f>IF(Eksplikatsioon!H93=0,"",Eksplikatsioon!H93)</f>
        <v/>
      </c>
      <c r="G92" s="23" t="str">
        <f>IF(Eksplikatsioon!J93=0,"",Eksplikatsioon!J93)</f>
        <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hidden="1" x14ac:dyDescent="0.35">
      <c r="A93" s="23" t="str">
        <f>IF(Eksplikatsioon!A94=0,"",Eksplikatsioon!A94)</f>
        <v>01</v>
      </c>
      <c r="B93" s="60" t="str">
        <f>IF(Eksplikatsioon!B94=0,"",Eksplikatsioon!B94)</f>
        <v>184b</v>
      </c>
      <c r="C93" s="23" t="str">
        <f>IF(Eksplikatsioon!C94=0,"",Eksplikatsioon!C94)</f>
        <v>TEHNOPIND</v>
      </c>
      <c r="D93" s="23" t="str">
        <f>IF(Eksplikatsioon!D94=0,"",Eksplikatsioon!D94)</f>
        <v>UPS</v>
      </c>
      <c r="E93" s="58">
        <f>IF(Eksplikatsioon!F94=0,"",Eksplikatsioon!F94)</f>
        <v>24.9</v>
      </c>
      <c r="F93" s="23" t="str">
        <f>IF(Eksplikatsioon!H94=0,"",Eksplikatsioon!H94)</f>
        <v/>
      </c>
      <c r="G93" s="23" t="str">
        <f>IF(Eksplikatsioon!J94=0,"",Eksplikatsioon!J94)</f>
        <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35">
      <c r="A94" s="23" t="str">
        <f>IF(Eksplikatsioon!A95=0,"",Eksplikatsioon!A95)</f>
        <v>01</v>
      </c>
      <c r="B94" s="60">
        <f>IF(Eksplikatsioon!B95=0,"",Eksplikatsioon!B95)</f>
        <v>185</v>
      </c>
      <c r="C94" s="23" t="str">
        <f>IF(Eksplikatsioon!C95=0,"",Eksplikatsioon!C95)</f>
        <v>ÜÜRITAV PIND</v>
      </c>
      <c r="D94" s="23" t="str">
        <f>IF(Eksplikatsioon!D95=0,"",Eksplikatsioon!D95)</f>
        <v>ARHIVAAR</v>
      </c>
      <c r="E94" s="58">
        <f>IF(Eksplikatsioon!F95=0,"",Eksplikatsioon!F95)</f>
        <v>22</v>
      </c>
      <c r="F94" s="23" t="str">
        <f>IF(Eksplikatsioon!H95=0,"",Eksplikatsioon!H95)</f>
        <v/>
      </c>
      <c r="G94" s="23" t="str">
        <f>IF(Eksplikatsioon!J95=0,"",Eksplikatsioon!J95)</f>
        <v>Ainukasutuses pind</v>
      </c>
      <c r="H94" s="23" t="str">
        <f>IF(Eksplikatsioon!K95=0,"",Eksplikatsioon!K95)</f>
        <v>Tartu Ringkonnakohus</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35">
      <c r="A95" s="23" t="str">
        <f>IF(Eksplikatsioon!A96=0,"",Eksplikatsioon!A96)</f>
        <v>01</v>
      </c>
      <c r="B95" s="60">
        <f>IF(Eksplikatsioon!B96=0,"",Eksplikatsioon!B96)</f>
        <v>186</v>
      </c>
      <c r="C95" s="23" t="str">
        <f>IF(Eksplikatsioon!C96=0,"",Eksplikatsioon!C96)</f>
        <v>ÜÜRITAV PIND</v>
      </c>
      <c r="D95" s="23" t="str">
        <f>IF(Eksplikatsioon!D96=0,"",Eksplikatsioon!D96)</f>
        <v>KORIDOR</v>
      </c>
      <c r="E95" s="58">
        <f>IF(Eksplikatsioon!F96=0,"",Eksplikatsioon!F96)</f>
        <v>7.7</v>
      </c>
      <c r="F95" s="23" t="str">
        <f>IF(Eksplikatsioon!H96=0,"",Eksplikatsioon!H96)</f>
        <v/>
      </c>
      <c r="G95" s="23" t="str">
        <f>IF(Eksplikatsioon!J96=0,"",Eksplikatsioon!J96)</f>
        <v>Ühiskasutuses hoone pind</v>
      </c>
      <c r="H95" s="23" t="str">
        <f>IF(Eksplikatsioon!K96=0,"",Eksplikatsioon!K96)</f>
        <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35">
      <c r="A96" s="23" t="str">
        <f>IF(Eksplikatsioon!A97=0,"",Eksplikatsioon!A97)</f>
        <v>01</v>
      </c>
      <c r="B96" s="60">
        <f>IF(Eksplikatsioon!B97=0,"",Eksplikatsioon!B97)</f>
        <v>187</v>
      </c>
      <c r="C96" s="23" t="str">
        <f>IF(Eksplikatsioon!C97=0,"",Eksplikatsioon!C97)</f>
        <v>ÜÜRITAV PIND</v>
      </c>
      <c r="D96" s="23" t="str">
        <f>IF(Eksplikatsioon!D97=0,"",Eksplikatsioon!D97)</f>
        <v>CATERING</v>
      </c>
      <c r="E96" s="58">
        <f>IF(Eksplikatsioon!F97=0,"",Eksplikatsioon!F97)</f>
        <v>10.8</v>
      </c>
      <c r="F96" s="23" t="str">
        <f>IF(Eksplikatsioon!H97=0,"",Eksplikatsioon!H97)</f>
        <v/>
      </c>
      <c r="G96" s="23" t="str">
        <f>IF(Eksplikatsioon!J97=0,"",Eksplikatsioon!J97)</f>
        <v>Ainukasutuses pind</v>
      </c>
      <c r="H96" s="23" t="str">
        <f>IF(Eksplikatsioon!K97=0,"",Eksplikatsioon!K97)</f>
        <v>Tartu Ringkonnakohus</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35">
      <c r="A97" s="23" t="str">
        <f>IF(Eksplikatsioon!A98=0,"",Eksplikatsioon!A98)</f>
        <v>01</v>
      </c>
      <c r="B97" s="60">
        <f>IF(Eksplikatsioon!B98=0,"",Eksplikatsioon!B98)</f>
        <v>188</v>
      </c>
      <c r="C97" s="23" t="str">
        <f>IF(Eksplikatsioon!C98=0,"",Eksplikatsioon!C98)</f>
        <v>ÜÜRITAV PIND</v>
      </c>
      <c r="D97" s="23" t="str">
        <f>IF(Eksplikatsioon!D98=0,"",Eksplikatsioon!D98)</f>
        <v>ARVUTIKLASS</v>
      </c>
      <c r="E97" s="58">
        <f>IF(Eksplikatsioon!F98=0,"",Eksplikatsioon!F98)</f>
        <v>49.9</v>
      </c>
      <c r="F97" s="23" t="str">
        <f>IF(Eksplikatsioon!H98=0,"",Eksplikatsioon!H98)</f>
        <v/>
      </c>
      <c r="G97" s="23" t="str">
        <f>IF(Eksplikatsioon!J98=0,"",Eksplikatsioon!J98)</f>
        <v>Ühiskasutuses hoone pind</v>
      </c>
      <c r="H97" s="23" t="str">
        <f>IF(Eksplikatsioon!K98=0,"",Eksplikatsioon!K98)</f>
        <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35">
      <c r="A98" s="23" t="str">
        <f>IF(Eksplikatsioon!A99=0,"",Eksplikatsioon!A99)</f>
        <v>01</v>
      </c>
      <c r="B98" s="60">
        <f>IF(Eksplikatsioon!B99=0,"",Eksplikatsioon!B99)</f>
        <v>189</v>
      </c>
      <c r="C98" s="23" t="str">
        <f>IF(Eksplikatsioon!C99=0,"",Eksplikatsioon!C99)</f>
        <v>ÜÜRITAV PIND</v>
      </c>
      <c r="D98" s="23" t="str">
        <f>IF(Eksplikatsioon!D99=0,"",Eksplikatsioon!D99)</f>
        <v>ÕPPEKLASS</v>
      </c>
      <c r="E98" s="58">
        <f>IF(Eksplikatsioon!F99=0,"",Eksplikatsioon!F99)</f>
        <v>49.7</v>
      </c>
      <c r="F98" s="23" t="str">
        <f>IF(Eksplikatsioon!H99=0,"",Eksplikatsioon!H99)</f>
        <v/>
      </c>
      <c r="G98" s="23" t="str">
        <f>IF(Eksplikatsioon!J99=0,"",Eksplikatsioon!J99)</f>
        <v>Ühiskasutuses hoone pind</v>
      </c>
      <c r="H98" s="23" t="str">
        <f>IF(Eksplikatsioon!K99=0,"",Eksplikatsioon!K99)</f>
        <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35">
      <c r="A99" s="23" t="str">
        <f>IF(Eksplikatsioon!A100=0,"",Eksplikatsioon!A100)</f>
        <v>01</v>
      </c>
      <c r="B99" s="60">
        <f>IF(Eksplikatsioon!B100=0,"",Eksplikatsioon!B100)</f>
        <v>190</v>
      </c>
      <c r="C99" s="23" t="str">
        <f>IF(Eksplikatsioon!C100=0,"",Eksplikatsioon!C100)</f>
        <v>ÜÜRITAV PIND</v>
      </c>
      <c r="D99" s="23" t="str">
        <f>IF(Eksplikatsioon!D100=0,"",Eksplikatsioon!D100)</f>
        <v>KÕRVALFUAJEE</v>
      </c>
      <c r="E99" s="58">
        <f>IF(Eksplikatsioon!F100=0,"",Eksplikatsioon!F100)</f>
        <v>72.2</v>
      </c>
      <c r="F99" s="23" t="str">
        <f>IF(Eksplikatsioon!H100=0,"",Eksplikatsioon!H100)</f>
        <v/>
      </c>
      <c r="G99" s="23" t="str">
        <f>IF(Eksplikatsioon!J100=0,"",Eksplikatsioon!J100)</f>
        <v>Ühiskasutuses hoone pind</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35">
      <c r="A100" s="23" t="str">
        <f>IF(Eksplikatsioon!A101=0,"",Eksplikatsioon!A101)</f>
        <v>01</v>
      </c>
      <c r="B100" s="60">
        <f>IF(Eksplikatsioon!B101=0,"",Eksplikatsioon!B101)</f>
        <v>191</v>
      </c>
      <c r="C100" s="23" t="str">
        <f>IF(Eksplikatsioon!C101=0,"",Eksplikatsioon!C101)</f>
        <v>ÜÜRITAV PIND</v>
      </c>
      <c r="D100" s="23" t="str">
        <f>IF(Eksplikatsioon!D101=0,"",Eksplikatsioon!D101)</f>
        <v>TUULEKODA</v>
      </c>
      <c r="E100" s="58">
        <f>IF(Eksplikatsioon!F101=0,"",Eksplikatsioon!F101)</f>
        <v>16.100000000000001</v>
      </c>
      <c r="F100" s="23" t="str">
        <f>IF(Eksplikatsioon!H101=0,"",Eksplikatsioon!H101)</f>
        <v/>
      </c>
      <c r="G100" s="23" t="str">
        <f>IF(Eksplikatsioon!J101=0,"",Eksplikatsioon!J101)</f>
        <v>Ühiskasutuses hoone pind</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35">
      <c r="A101" s="23" t="str">
        <f>IF(Eksplikatsioon!A102=0,"",Eksplikatsioon!A102)</f>
        <v>01</v>
      </c>
      <c r="B101" s="60">
        <f>IF(Eksplikatsioon!B102=0,"",Eksplikatsioon!B102)</f>
        <v>192</v>
      </c>
      <c r="C101" s="23" t="str">
        <f>IF(Eksplikatsioon!C102=0,"",Eksplikatsioon!C102)</f>
        <v>ÜÜRITAV PIND</v>
      </c>
      <c r="D101" s="23" t="str">
        <f>IF(Eksplikatsioon!D102=0,"",Eksplikatsioon!D102)</f>
        <v>WC</v>
      </c>
      <c r="E101" s="58">
        <f>IF(Eksplikatsioon!F102=0,"",Eksplikatsioon!F102)</f>
        <v>2.2000000000000002</v>
      </c>
      <c r="F101" s="23" t="str">
        <f>IF(Eksplikatsioon!H102=0,"",Eksplikatsioon!H102)</f>
        <v/>
      </c>
      <c r="G101" s="23" t="str">
        <f>IF(Eksplikatsioon!J102=0,"",Eksplikatsioon!J102)</f>
        <v>Ühiskasutuses hoone pind</v>
      </c>
      <c r="H101" s="23" t="str">
        <f>IF(Eksplikatsioon!K102=0,"",Eksplikatsioon!K102)</f>
        <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35">
      <c r="A102" s="23" t="str">
        <f>IF(Eksplikatsioon!A103=0,"",Eksplikatsioon!A103)</f>
        <v>01</v>
      </c>
      <c r="B102" s="60">
        <f>IF(Eksplikatsioon!B103=0,"",Eksplikatsioon!B103)</f>
        <v>193</v>
      </c>
      <c r="C102" s="23" t="str">
        <f>IF(Eksplikatsioon!C103=0,"",Eksplikatsioon!C103)</f>
        <v>ÜÜRITAV PIND</v>
      </c>
      <c r="D102" s="23" t="str">
        <f>IF(Eksplikatsioon!D103=0,"",Eksplikatsioon!D103)</f>
        <v>WC</v>
      </c>
      <c r="E102" s="58">
        <f>IF(Eksplikatsioon!F103=0,"",Eksplikatsioon!F103)</f>
        <v>2.4</v>
      </c>
      <c r="F102" s="23" t="str">
        <f>IF(Eksplikatsioon!H103=0,"",Eksplikatsioon!H103)</f>
        <v/>
      </c>
      <c r="G102" s="23" t="str">
        <f>IF(Eksplikatsioon!J103=0,"",Eksplikatsioon!J103)</f>
        <v>Ühiskasutuses hoone pind</v>
      </c>
      <c r="H102" s="23" t="str">
        <f>IF(Eksplikatsioon!K103=0,"",Eksplikatsioon!K103)</f>
        <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35">
      <c r="A103" s="23" t="str">
        <f>IF(Eksplikatsioon!A104=0,"",Eksplikatsioon!A104)</f>
        <v>01</v>
      </c>
      <c r="B103" s="60" t="str">
        <f>IF(Eksplikatsioon!B104=0,"",Eksplikatsioon!B104)</f>
        <v>193a</v>
      </c>
      <c r="C103" s="23" t="str">
        <f>IF(Eksplikatsioon!C104=0,"",Eksplikatsioon!C104)</f>
        <v>ÜÜRITAV PIND</v>
      </c>
      <c r="D103" s="23" t="str">
        <f>IF(Eksplikatsioon!D104=0,"",Eksplikatsioon!D104)</f>
        <v>WC EESRUUM</v>
      </c>
      <c r="E103" s="58">
        <f>IF(Eksplikatsioon!F104=0,"",Eksplikatsioon!F104)</f>
        <v>2.7</v>
      </c>
      <c r="F103" s="23" t="str">
        <f>IF(Eksplikatsioon!H104=0,"",Eksplikatsioon!H104)</f>
        <v/>
      </c>
      <c r="G103" s="23" t="str">
        <f>IF(Eksplikatsioon!J104=0,"",Eksplikatsioon!J104)</f>
        <v>Ühiskasutuses hoone pind</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35">
      <c r="A104" s="23" t="str">
        <f>IF(Eksplikatsioon!A105=0,"",Eksplikatsioon!A105)</f>
        <v>02</v>
      </c>
      <c r="B104" s="60">
        <f>IF(Eksplikatsioon!B105=0,"",Eksplikatsioon!B105)</f>
        <v>201</v>
      </c>
      <c r="C104" s="23" t="str">
        <f>IF(Eksplikatsioon!C105=0,"",Eksplikatsioon!C105)</f>
        <v>ÜÜRITAV PIND</v>
      </c>
      <c r="D104" s="23" t="str">
        <f>IF(Eksplikatsioon!D105=0,"",Eksplikatsioon!D105)</f>
        <v>OOTEALAD</v>
      </c>
      <c r="E104" s="58">
        <f>IF(Eksplikatsioon!F105=0,"",Eksplikatsioon!F105)</f>
        <v>107.5</v>
      </c>
      <c r="F104" s="23" t="str">
        <f>IF(Eksplikatsioon!H105=0,"",Eksplikatsioon!H105)</f>
        <v/>
      </c>
      <c r="G104" s="23" t="str">
        <f>IF(Eksplikatsioon!J105=0,"",Eksplikatsioon!J105)</f>
        <v>Ühiskasutuses korruse pind</v>
      </c>
      <c r="H104" s="23" t="str">
        <f>IF(Eksplikatsioon!K105=0,"",Eksplikatsioon!K105)</f>
        <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35">
      <c r="A105" s="23" t="str">
        <f>IF(Eksplikatsioon!A106=0,"",Eksplikatsioon!A106)</f>
        <v>02</v>
      </c>
      <c r="B105" s="60" t="str">
        <f>IF(Eksplikatsioon!B106=0,"",Eksplikatsioon!B106)</f>
        <v>201a</v>
      </c>
      <c r="C105" s="23" t="str">
        <f>IF(Eksplikatsioon!C106=0,"",Eksplikatsioon!C106)</f>
        <v>ÜÜRITAV PIND</v>
      </c>
      <c r="D105" s="23" t="str">
        <f>IF(Eksplikatsioon!D106=0,"",Eksplikatsioon!D106)</f>
        <v>OOTEALAD</v>
      </c>
      <c r="E105" s="58">
        <f>IF(Eksplikatsioon!F106=0,"",Eksplikatsioon!F106)</f>
        <v>22.7</v>
      </c>
      <c r="F105" s="23" t="str">
        <f>IF(Eksplikatsioon!H106=0,"",Eksplikatsioon!H106)</f>
        <v/>
      </c>
      <c r="G105" s="23" t="str">
        <f>IF(Eksplikatsioon!J106=0,"",Eksplikatsioon!J106)</f>
        <v>Ühiskasutuses korruse pind</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35">
      <c r="A106" s="23" t="str">
        <f>IF(Eksplikatsioon!A107=0,"",Eksplikatsioon!A107)</f>
        <v>02</v>
      </c>
      <c r="B106" s="60">
        <f>IF(Eksplikatsioon!B107=0,"",Eksplikatsioon!B107)</f>
        <v>202</v>
      </c>
      <c r="C106" s="23" t="str">
        <f>IF(Eksplikatsioon!C107=0,"",Eksplikatsioon!C107)</f>
        <v>ÜÜRITAV PIND</v>
      </c>
      <c r="D106" s="23" t="str">
        <f>IF(Eksplikatsioon!D107=0,"",Eksplikatsioon!D107)</f>
        <v>KAUGISTUNGI SAAL</v>
      </c>
      <c r="E106" s="58">
        <f>IF(Eksplikatsioon!F107=0,"",Eksplikatsioon!F107)</f>
        <v>9.1</v>
      </c>
      <c r="F106" s="23" t="str">
        <f>IF(Eksplikatsioon!H107=0,"",Eksplikatsioon!H107)</f>
        <v/>
      </c>
      <c r="G106" s="23" t="str">
        <f>IF(Eksplikatsioon!J107=0,"",Eksplikatsioon!J107)</f>
        <v>Ühiskasutuses korruse pind</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35">
      <c r="A107" s="23" t="str">
        <f>IF(Eksplikatsioon!A108=0,"",Eksplikatsioon!A108)</f>
        <v>02</v>
      </c>
      <c r="B107" s="60">
        <f>IF(Eksplikatsioon!B108=0,"",Eksplikatsioon!B108)</f>
        <v>203</v>
      </c>
      <c r="C107" s="23" t="str">
        <f>IF(Eksplikatsioon!C108=0,"",Eksplikatsioon!C108)</f>
        <v>ÜÜRITAV PIND</v>
      </c>
      <c r="D107" s="23" t="str">
        <f>IF(Eksplikatsioon!D108=0,"",Eksplikatsioon!D108)</f>
        <v>KAUGISTUNGI SAAL</v>
      </c>
      <c r="E107" s="58">
        <f>IF(Eksplikatsioon!F108=0,"",Eksplikatsioon!F108)</f>
        <v>12.8</v>
      </c>
      <c r="F107" s="23" t="str">
        <f>IF(Eksplikatsioon!H108=0,"",Eksplikatsioon!H108)</f>
        <v/>
      </c>
      <c r="G107" s="23" t="str">
        <f>IF(Eksplikatsioon!J108=0,"",Eksplikatsioon!J108)</f>
        <v>Ühiskasutuses korruse pind</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35">
      <c r="A108" s="23" t="str">
        <f>IF(Eksplikatsioon!A109=0,"",Eksplikatsioon!A109)</f>
        <v>02</v>
      </c>
      <c r="B108" s="60">
        <f>IF(Eksplikatsioon!B109=0,"",Eksplikatsioon!B109)</f>
        <v>204</v>
      </c>
      <c r="C108" s="23" t="str">
        <f>IF(Eksplikatsioon!C109=0,"",Eksplikatsioon!C109)</f>
        <v>ÜÜRITAV PIND</v>
      </c>
      <c r="D108" s="23" t="str">
        <f>IF(Eksplikatsioon!D109=0,"",Eksplikatsioon!D109)</f>
        <v>KAUGISTUNGI SAAL</v>
      </c>
      <c r="E108" s="58">
        <f>IF(Eksplikatsioon!F109=0,"",Eksplikatsioon!F109)</f>
        <v>9.6999999999999993</v>
      </c>
      <c r="F108" s="23" t="str">
        <f>IF(Eksplikatsioon!H109=0,"",Eksplikatsioon!H109)</f>
        <v/>
      </c>
      <c r="G108" s="23" t="str">
        <f>IF(Eksplikatsioon!J109=0,"",Eksplikatsioon!J109)</f>
        <v>Ühiskasutuses korruse pind</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35">
      <c r="A109" s="23" t="str">
        <f>IF(Eksplikatsioon!A110=0,"",Eksplikatsioon!A110)</f>
        <v>02</v>
      </c>
      <c r="B109" s="60">
        <f>IF(Eksplikatsioon!B110=0,"",Eksplikatsioon!B110)</f>
        <v>205</v>
      </c>
      <c r="C109" s="23" t="str">
        <f>IF(Eksplikatsioon!C110=0,"",Eksplikatsioon!C110)</f>
        <v>ÜÜRITAV PIND</v>
      </c>
      <c r="D109" s="23" t="str">
        <f>IF(Eksplikatsioon!D110=0,"",Eksplikatsioon!D110)</f>
        <v>WC</v>
      </c>
      <c r="E109" s="58">
        <f>IF(Eksplikatsioon!F110=0,"",Eksplikatsioon!F110)</f>
        <v>1.8</v>
      </c>
      <c r="F109" s="23" t="str">
        <f>IF(Eksplikatsioon!H110=0,"",Eksplikatsioon!H110)</f>
        <v/>
      </c>
      <c r="G109" s="23" t="str">
        <f>IF(Eksplikatsioon!J110=0,"",Eksplikatsioon!J110)</f>
        <v>Ühiskasutuses korruse pind</v>
      </c>
      <c r="H109" s="23" t="str">
        <f>IF(Eksplikatsioon!K110=0,"",Eksplikatsioon!K110)</f>
        <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35">
      <c r="A110" s="23" t="str">
        <f>IF(Eksplikatsioon!A111=0,"",Eksplikatsioon!A111)</f>
        <v>02</v>
      </c>
      <c r="B110" s="60">
        <f>IF(Eksplikatsioon!B111=0,"",Eksplikatsioon!B111)</f>
        <v>206</v>
      </c>
      <c r="C110" s="23" t="str">
        <f>IF(Eksplikatsioon!C111=0,"",Eksplikatsioon!C111)</f>
        <v>ÜÜRITAV PIND</v>
      </c>
      <c r="D110" s="23" t="str">
        <f>IF(Eksplikatsioon!D111=0,"",Eksplikatsioon!D111)</f>
        <v>WC</v>
      </c>
      <c r="E110" s="58">
        <f>IF(Eksplikatsioon!F111=0,"",Eksplikatsioon!F111)</f>
        <v>1.8</v>
      </c>
      <c r="F110" s="23" t="str">
        <f>IF(Eksplikatsioon!H111=0,"",Eksplikatsioon!H111)</f>
        <v/>
      </c>
      <c r="G110" s="23" t="str">
        <f>IF(Eksplikatsioon!J111=0,"",Eksplikatsioon!J111)</f>
        <v>Ühiskasutuses korruse pind</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35">
      <c r="A111" s="23" t="str">
        <f>IF(Eksplikatsioon!A112=0,"",Eksplikatsioon!A112)</f>
        <v>02</v>
      </c>
      <c r="B111" s="60">
        <f>IF(Eksplikatsioon!B112=0,"",Eksplikatsioon!B112)</f>
        <v>207</v>
      </c>
      <c r="C111" s="23" t="str">
        <f>IF(Eksplikatsioon!C112=0,"",Eksplikatsioon!C112)</f>
        <v>ÜÜRITAV PIND</v>
      </c>
      <c r="D111" s="23" t="str">
        <f>IF(Eksplikatsioon!D112=0,"",Eksplikatsioon!D112)</f>
        <v>WC</v>
      </c>
      <c r="E111" s="58">
        <f>IF(Eksplikatsioon!F112=0,"",Eksplikatsioon!F112)</f>
        <v>1.9</v>
      </c>
      <c r="F111" s="23" t="str">
        <f>IF(Eksplikatsioon!H112=0,"",Eksplikatsioon!H112)</f>
        <v/>
      </c>
      <c r="G111" s="23" t="str">
        <f>IF(Eksplikatsioon!J112=0,"",Eksplikatsioon!J112)</f>
        <v>Ühiskasutuses korruse pind</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35">
      <c r="A112" s="23" t="str">
        <f>IF(Eksplikatsioon!A113=0,"",Eksplikatsioon!A113)</f>
        <v>02</v>
      </c>
      <c r="B112" s="60">
        <f>IF(Eksplikatsioon!B113=0,"",Eksplikatsioon!B113)</f>
        <v>208</v>
      </c>
      <c r="C112" s="23" t="str">
        <f>IF(Eksplikatsioon!C113=0,"",Eksplikatsioon!C113)</f>
        <v>ÜÜRITAV PIND</v>
      </c>
      <c r="D112" s="23" t="str">
        <f>IF(Eksplikatsioon!D113=0,"",Eksplikatsioon!D113)</f>
        <v>WC</v>
      </c>
      <c r="E112" s="58">
        <f>IF(Eksplikatsioon!F113=0,"",Eksplikatsioon!F113)</f>
        <v>3.3</v>
      </c>
      <c r="F112" s="23" t="str">
        <f>IF(Eksplikatsioon!H113=0,"",Eksplikatsioon!H113)</f>
        <v/>
      </c>
      <c r="G112" s="23" t="str">
        <f>IF(Eksplikatsioon!J113=0,"",Eksplikatsioon!J113)</f>
        <v>Ühiskasutuses korruse pind</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35">
      <c r="A113" s="23" t="str">
        <f>IF(Eksplikatsioon!A114=0,"",Eksplikatsioon!A114)</f>
        <v>02</v>
      </c>
      <c r="B113" s="60">
        <f>IF(Eksplikatsioon!B114=0,"",Eksplikatsioon!B114)</f>
        <v>209</v>
      </c>
      <c r="C113" s="23" t="str">
        <f>IF(Eksplikatsioon!C114=0,"",Eksplikatsioon!C114)</f>
        <v>ÜÜRITAV PIND</v>
      </c>
      <c r="D113" s="23" t="str">
        <f>IF(Eksplikatsioon!D114=0,"",Eksplikatsioon!D114)</f>
        <v>WC INVA</v>
      </c>
      <c r="E113" s="58">
        <f>IF(Eksplikatsioon!F114=0,"",Eksplikatsioon!F114)</f>
        <v>5.6</v>
      </c>
      <c r="F113" s="23" t="str">
        <f>IF(Eksplikatsioon!H114=0,"",Eksplikatsioon!H114)</f>
        <v/>
      </c>
      <c r="G113" s="23" t="str">
        <f>IF(Eksplikatsioon!J114=0,"",Eksplikatsioon!J114)</f>
        <v>Ühiskasutuses korruse pind</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hidden="1" x14ac:dyDescent="0.35">
      <c r="A114" s="23" t="str">
        <f>IF(Eksplikatsioon!A115=0,"",Eksplikatsioon!A115)</f>
        <v>02</v>
      </c>
      <c r="B114" s="60">
        <f>IF(Eksplikatsioon!B115=0,"",Eksplikatsioon!B115)</f>
        <v>210</v>
      </c>
      <c r="C114" s="23" t="str">
        <f>IF(Eksplikatsioon!C115=0,"",Eksplikatsioon!C115)</f>
        <v>VERTIKAALSETE ÜHENDUSTEEDE PIND</v>
      </c>
      <c r="D114" s="23" t="str">
        <f>IF(Eksplikatsioon!D115=0,"",Eksplikatsioon!D115)</f>
        <v>LIFT L-1</v>
      </c>
      <c r="E114" s="58">
        <f>IF(Eksplikatsioon!F115=0,"",Eksplikatsioon!F115)</f>
        <v>3.1</v>
      </c>
      <c r="F114" s="23" t="str">
        <f>IF(Eksplikatsioon!H115=0,"",Eksplikatsioon!H115)</f>
        <v/>
      </c>
      <c r="G114" s="23" t="str">
        <f>IF(Eksplikatsioon!J115=0,"",Eksplikatsioon!J115)</f>
        <v/>
      </c>
      <c r="H114" s="23" t="str">
        <f>IF(Eksplikatsioon!K115=0,"",Eksplikatsioon!K115)</f>
        <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hidden="1" x14ac:dyDescent="0.35">
      <c r="A115" s="23" t="str">
        <f>IF(Eksplikatsioon!A116=0,"",Eksplikatsioon!A116)</f>
        <v>02</v>
      </c>
      <c r="B115" s="60">
        <f>IF(Eksplikatsioon!B116=0,"",Eksplikatsioon!B116)</f>
        <v>211</v>
      </c>
      <c r="C115" s="23" t="str">
        <f>IF(Eksplikatsioon!C116=0,"",Eksplikatsioon!C116)</f>
        <v>VERTIKAALSETE ÜHENDUSTEEDE PIND</v>
      </c>
      <c r="D115" s="23" t="str">
        <f>IF(Eksplikatsioon!D116=0,"",Eksplikatsioon!D116)</f>
        <v>LIFT L-2</v>
      </c>
      <c r="E115" s="58">
        <f>IF(Eksplikatsioon!F116=0,"",Eksplikatsioon!F116)</f>
        <v>3.1</v>
      </c>
      <c r="F115" s="23" t="str">
        <f>IF(Eksplikatsioon!H116=0,"",Eksplikatsioon!H116)</f>
        <v/>
      </c>
      <c r="G115" s="23" t="str">
        <f>IF(Eksplikatsioon!J116=0,"",Eksplikatsioon!J116)</f>
        <v/>
      </c>
      <c r="H115" s="23" t="str">
        <f>IF(Eksplikatsioon!K116=0,"",Eksplikatsioon!K116)</f>
        <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hidden="1" x14ac:dyDescent="0.35">
      <c r="A116" s="23" t="str">
        <f>IF(Eksplikatsioon!A117=0,"",Eksplikatsioon!A117)</f>
        <v>02</v>
      </c>
      <c r="B116" s="60">
        <f>IF(Eksplikatsioon!B117=0,"",Eksplikatsioon!B117)</f>
        <v>212</v>
      </c>
      <c r="C116" s="23" t="str">
        <f>IF(Eksplikatsioon!C117=0,"",Eksplikatsioon!C117)</f>
        <v>VERTIKAALSETE ÜHENDUSTEEDE PIND</v>
      </c>
      <c r="D116" s="23" t="str">
        <f>IF(Eksplikatsioon!D117=0,"",Eksplikatsioon!D117)</f>
        <v>TREPIKODA TR-1</v>
      </c>
      <c r="E116" s="58">
        <f>IF(Eksplikatsioon!F117=0,"",Eksplikatsioon!F117)</f>
        <v>22.6</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35">
      <c r="A117" s="23" t="str">
        <f>IF(Eksplikatsioon!A118=0,"",Eksplikatsioon!A118)</f>
        <v>02</v>
      </c>
      <c r="B117" s="60">
        <f>IF(Eksplikatsioon!B118=0,"",Eksplikatsioon!B118)</f>
        <v>213</v>
      </c>
      <c r="C117" s="23" t="str">
        <f>IF(Eksplikatsioon!C118=0,"",Eksplikatsioon!C118)</f>
        <v>ÜÜRITAV PIND</v>
      </c>
      <c r="D117" s="23" t="str">
        <f>IF(Eksplikatsioon!D118=0,"",Eksplikatsioon!D118)</f>
        <v>KORIDOR</v>
      </c>
      <c r="E117" s="58">
        <f>IF(Eksplikatsioon!F118=0,"",Eksplikatsioon!F118)</f>
        <v>37.5</v>
      </c>
      <c r="F117" s="23" t="str">
        <f>IF(Eksplikatsioon!H118=0,"",Eksplikatsioon!H118)</f>
        <v/>
      </c>
      <c r="G117" s="23" t="str">
        <f>IF(Eksplikatsioon!J118=0,"",Eksplikatsioon!J118)</f>
        <v>Ühiskasutuses korruse pind</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35">
      <c r="A118" s="23" t="str">
        <f>IF(Eksplikatsioon!A119=0,"",Eksplikatsioon!A119)</f>
        <v>02</v>
      </c>
      <c r="B118" s="60">
        <f>IF(Eksplikatsioon!B119=0,"",Eksplikatsioon!B119)</f>
        <v>214</v>
      </c>
      <c r="C118" s="23" t="str">
        <f>IF(Eksplikatsioon!C119=0,"",Eksplikatsioon!C119)</f>
        <v>ÜÜRITAV PIND</v>
      </c>
      <c r="D118" s="23" t="str">
        <f>IF(Eksplikatsioon!D119=0,"",Eksplikatsioon!D119)</f>
        <v>TSIVIIL-HALDUSKOHTU SAAL</v>
      </c>
      <c r="E118" s="58">
        <f>IF(Eksplikatsioon!F119=0,"",Eksplikatsioon!F119)</f>
        <v>49.7</v>
      </c>
      <c r="F118" s="23" t="str">
        <f>IF(Eksplikatsioon!H119=0,"",Eksplikatsioon!H119)</f>
        <v/>
      </c>
      <c r="G118" s="23" t="str">
        <f>IF(Eksplikatsioon!J119=0,"",Eksplikatsioon!J119)</f>
        <v>Ühiskasutuses korruse pind</v>
      </c>
      <c r="H118" s="23" t="str">
        <f>IF(Eksplikatsioon!K119=0,"",Eksplikatsioon!K119)</f>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35">
      <c r="A119" s="23" t="str">
        <f>IF(Eksplikatsioon!A120=0,"",Eksplikatsioon!A120)</f>
        <v>02</v>
      </c>
      <c r="B119" s="60">
        <f>IF(Eksplikatsioon!B120=0,"",Eksplikatsioon!B120)</f>
        <v>215</v>
      </c>
      <c r="C119" s="23" t="str">
        <f>IF(Eksplikatsioon!C120=0,"",Eksplikatsioon!C120)</f>
        <v>ÜÜRITAV PIND</v>
      </c>
      <c r="D119" s="23" t="str">
        <f>IF(Eksplikatsioon!D120=0,"",Eksplikatsioon!D120)</f>
        <v>TSIVIIL-HALDUSKOHTU SAAL</v>
      </c>
      <c r="E119" s="58">
        <f>IF(Eksplikatsioon!F120=0,"",Eksplikatsioon!F120)</f>
        <v>43.7</v>
      </c>
      <c r="F119" s="23" t="str">
        <f>IF(Eksplikatsioon!H120=0,"",Eksplikatsioon!H120)</f>
        <v/>
      </c>
      <c r="G119" s="23" t="str">
        <f>IF(Eksplikatsioon!J120=0,"",Eksplikatsioon!J120)</f>
        <v>Ühiskasutuses korruse pind</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35">
      <c r="A120" s="23" t="str">
        <f>IF(Eksplikatsioon!A121=0,"",Eksplikatsioon!A121)</f>
        <v>02</v>
      </c>
      <c r="B120" s="60">
        <f>IF(Eksplikatsioon!B121=0,"",Eksplikatsioon!B121)</f>
        <v>216</v>
      </c>
      <c r="C120" s="23" t="str">
        <f>IF(Eksplikatsioon!C121=0,"",Eksplikatsioon!C121)</f>
        <v>ÜÜRITAV PIND</v>
      </c>
      <c r="D120" s="23" t="str">
        <f>IF(Eksplikatsioon!D121=0,"",Eksplikatsioon!D121)</f>
        <v>KRIMINAALKOHTUSAAL (RKK)</v>
      </c>
      <c r="E120" s="58">
        <f>IF(Eksplikatsioon!F121=0,"",Eksplikatsioon!F121)</f>
        <v>69.8</v>
      </c>
      <c r="F120" s="23" t="str">
        <f>IF(Eksplikatsioon!H121=0,"",Eksplikatsioon!H121)</f>
        <v/>
      </c>
      <c r="G120" s="23" t="str">
        <f>IF(Eksplikatsioon!J121=0,"",Eksplikatsioon!J121)</f>
        <v>Ainukasutuses pind</v>
      </c>
      <c r="H120" s="23" t="str">
        <f>IF(Eksplikatsioon!K121=0,"",Eksplikatsioon!K121)</f>
        <v>Tartu Ringkonnakohus</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35">
      <c r="A121" s="23" t="str">
        <f>IF(Eksplikatsioon!A122=0,"",Eksplikatsioon!A122)</f>
        <v>02</v>
      </c>
      <c r="B121" s="60">
        <f>IF(Eksplikatsioon!B122=0,"",Eksplikatsioon!B122)</f>
        <v>217</v>
      </c>
      <c r="C121" s="23" t="str">
        <f>IF(Eksplikatsioon!C122=0,"",Eksplikatsioon!C122)</f>
        <v>ÜÜRITAV PIND</v>
      </c>
      <c r="D121" s="23" t="str">
        <f>IF(Eksplikatsioon!D122=0,"",Eksplikatsioon!D122)</f>
        <v>OOTEALAD</v>
      </c>
      <c r="E121" s="58">
        <f>IF(Eksplikatsioon!F122=0,"",Eksplikatsioon!F122)</f>
        <v>137.1</v>
      </c>
      <c r="F121" s="23" t="str">
        <f>IF(Eksplikatsioon!H122=0,"",Eksplikatsioon!H122)</f>
        <v/>
      </c>
      <c r="G121" s="23" t="str">
        <f>IF(Eksplikatsioon!J122=0,"",Eksplikatsioon!J122)</f>
        <v>Ühiskasutuses korruse pind</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35">
      <c r="A122" s="23" t="str">
        <f>IF(Eksplikatsioon!A123=0,"",Eksplikatsioon!A123)</f>
        <v>02</v>
      </c>
      <c r="B122" s="60">
        <f>IF(Eksplikatsioon!B123=0,"",Eksplikatsioon!B123)</f>
        <v>218</v>
      </c>
      <c r="C122" s="23" t="str">
        <f>IF(Eksplikatsioon!C123=0,"",Eksplikatsioon!C123)</f>
        <v>ÜÜRITAV PIND</v>
      </c>
      <c r="D122" s="23" t="str">
        <f>IF(Eksplikatsioon!D123=0,"",Eksplikatsioon!D123)</f>
        <v>KRIMINAALKOHTUSAALI RÕDU</v>
      </c>
      <c r="E122" s="58">
        <f>IF(Eksplikatsioon!F123=0,"",Eksplikatsioon!F123)</f>
        <v>21.7</v>
      </c>
      <c r="F122" s="23" t="str">
        <f>IF(Eksplikatsioon!H123=0,"",Eksplikatsioon!H123)</f>
        <v/>
      </c>
      <c r="G122" s="23" t="str">
        <f>IF(Eksplikatsioon!J123=0,"",Eksplikatsioon!J123)</f>
        <v>Ühiskasutuses korruse pind</v>
      </c>
      <c r="H122" s="23" t="str">
        <f>IF(Eksplikatsioon!K123=0,"",Eksplikatsioon!K123)</f>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35">
      <c r="A123" s="23" t="str">
        <f>IF(Eksplikatsioon!A124=0,"",Eksplikatsioon!A124)</f>
        <v>02</v>
      </c>
      <c r="B123" s="60">
        <f>IF(Eksplikatsioon!B124=0,"",Eksplikatsioon!B124)</f>
        <v>219</v>
      </c>
      <c r="C123" s="23" t="str">
        <f>IF(Eksplikatsioon!C124=0,"",Eksplikatsioon!C124)</f>
        <v>ÜÜRITAV PIND</v>
      </c>
      <c r="D123" s="23" t="str">
        <f>IF(Eksplikatsioon!D124=0,"",Eksplikatsioon!D124)</f>
        <v>TSIVIIL-HALDUSKOHTU SAAL</v>
      </c>
      <c r="E123" s="58">
        <f>IF(Eksplikatsioon!F124=0,"",Eksplikatsioon!F124)</f>
        <v>63</v>
      </c>
      <c r="F123" s="23" t="str">
        <f>IF(Eksplikatsioon!H124=0,"",Eksplikatsioon!H124)</f>
        <v/>
      </c>
      <c r="G123" s="23" t="str">
        <f>IF(Eksplikatsioon!J124=0,"",Eksplikatsioon!J124)</f>
        <v>Ühiskasutuses korruse pind</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35">
      <c r="A124" s="23" t="str">
        <f>IF(Eksplikatsioon!A125=0,"",Eksplikatsioon!A125)</f>
        <v>02</v>
      </c>
      <c r="B124" s="60">
        <f>IF(Eksplikatsioon!B125=0,"",Eksplikatsioon!B125)</f>
        <v>220</v>
      </c>
      <c r="C124" s="23" t="str">
        <f>IF(Eksplikatsioon!C125=0,"",Eksplikatsioon!C125)</f>
        <v>ÜÜRITAV PIND</v>
      </c>
      <c r="D124" s="23" t="str">
        <f>IF(Eksplikatsioon!D125=0,"",Eksplikatsioon!D125)</f>
        <v>WC</v>
      </c>
      <c r="E124" s="58">
        <f>IF(Eksplikatsioon!F125=0,"",Eksplikatsioon!F125)</f>
        <v>2.2999999999999998</v>
      </c>
      <c r="F124" s="23" t="str">
        <f>IF(Eksplikatsioon!H125=0,"",Eksplikatsioon!H125)</f>
        <v/>
      </c>
      <c r="G124" s="23" t="str">
        <f>IF(Eksplikatsioon!J125=0,"",Eksplikatsioon!J125)</f>
        <v>Ühiskasutuses korruse pind</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35">
      <c r="A125" s="23" t="str">
        <f>IF(Eksplikatsioon!A126=0,"",Eksplikatsioon!A126)</f>
        <v>02</v>
      </c>
      <c r="B125" s="60">
        <f>IF(Eksplikatsioon!B126=0,"",Eksplikatsioon!B126)</f>
        <v>221</v>
      </c>
      <c r="C125" s="23" t="str">
        <f>IF(Eksplikatsioon!C126=0,"",Eksplikatsioon!C126)</f>
        <v>ÜÜRITAV PIND</v>
      </c>
      <c r="D125" s="23" t="str">
        <f>IF(Eksplikatsioon!D126=0,"",Eksplikatsioon!D126)</f>
        <v>WC</v>
      </c>
      <c r="E125" s="58">
        <f>IF(Eksplikatsioon!F126=0,"",Eksplikatsioon!F126)</f>
        <v>2.4</v>
      </c>
      <c r="F125" s="23" t="str">
        <f>IF(Eksplikatsioon!H126=0,"",Eksplikatsioon!H126)</f>
        <v/>
      </c>
      <c r="G125" s="23" t="str">
        <f>IF(Eksplikatsioon!J126=0,"",Eksplikatsioon!J126)</f>
        <v>Ühiskasutuses korruse pind</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35">
      <c r="A126" s="23" t="str">
        <f>IF(Eksplikatsioon!A127=0,"",Eksplikatsioon!A127)</f>
        <v>02</v>
      </c>
      <c r="B126" s="60">
        <f>IF(Eksplikatsioon!B127=0,"",Eksplikatsioon!B127)</f>
        <v>222</v>
      </c>
      <c r="C126" s="23" t="str">
        <f>IF(Eksplikatsioon!C127=0,"",Eksplikatsioon!C127)</f>
        <v>ÜÜRITAV PIND</v>
      </c>
      <c r="D126" s="23" t="str">
        <f>IF(Eksplikatsioon!D127=0,"",Eksplikatsioon!D127)</f>
        <v>KRIMINAALKOHTUSAAL</v>
      </c>
      <c r="E126" s="58">
        <f>IF(Eksplikatsioon!F127=0,"",Eksplikatsioon!F127)</f>
        <v>54</v>
      </c>
      <c r="F126" s="23" t="str">
        <f>IF(Eksplikatsioon!H127=0,"",Eksplikatsioon!H127)</f>
        <v/>
      </c>
      <c r="G126" s="23" t="str">
        <f>IF(Eksplikatsioon!J127=0,"",Eksplikatsioon!J127)</f>
        <v>Ühiskasutuses korruse pind</v>
      </c>
      <c r="H126" s="23" t="str">
        <f>IF(Eksplikatsioon!K127=0,"",Eksplikatsioon!K127)</f>
        <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35">
      <c r="A127" s="23" t="str">
        <f>IF(Eksplikatsioon!A128=0,"",Eksplikatsioon!A128)</f>
        <v>02</v>
      </c>
      <c r="B127" s="60">
        <f>IF(Eksplikatsioon!B128=0,"",Eksplikatsioon!B128)</f>
        <v>223</v>
      </c>
      <c r="C127" s="23" t="str">
        <f>IF(Eksplikatsioon!C128=0,"",Eksplikatsioon!C128)</f>
        <v>ÜÜRITAV PIND</v>
      </c>
      <c r="D127" s="23" t="str">
        <f>IF(Eksplikatsioon!D128=0,"",Eksplikatsioon!D128)</f>
        <v>KRIMINAALKOHTUSAAL</v>
      </c>
      <c r="E127" s="58">
        <f>IF(Eksplikatsioon!F128=0,"",Eksplikatsioon!F128)</f>
        <v>38.299999999999997</v>
      </c>
      <c r="F127" s="23" t="str">
        <f>IF(Eksplikatsioon!H128=0,"",Eksplikatsioon!H128)</f>
        <v/>
      </c>
      <c r="G127" s="23" t="str">
        <f>IF(Eksplikatsioon!J128=0,"",Eksplikatsioon!J128)</f>
        <v>Ühiskasutuses korruse pind</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35">
      <c r="A128" s="23" t="str">
        <f>IF(Eksplikatsioon!A129=0,"",Eksplikatsioon!A129)</f>
        <v>02</v>
      </c>
      <c r="B128" s="60" t="str">
        <f>IF(Eksplikatsioon!B129=0,"",Eksplikatsioon!B129)</f>
        <v>223a</v>
      </c>
      <c r="C128" s="23" t="str">
        <f>IF(Eksplikatsioon!C129=0,"",Eksplikatsioon!C129)</f>
        <v>ÜÜRITAV PIND</v>
      </c>
      <c r="D128" s="23" t="str">
        <f>IF(Eksplikatsioon!D129=0,"",Eksplikatsioon!D129)</f>
        <v>KINNIPEETAVATE BOKS</v>
      </c>
      <c r="E128" s="58">
        <f>IF(Eksplikatsioon!F129=0,"",Eksplikatsioon!F129)</f>
        <v>8.6999999999999993</v>
      </c>
      <c r="F128" s="23" t="str">
        <f>IF(Eksplikatsioon!H129=0,"",Eksplikatsioon!H129)</f>
        <v/>
      </c>
      <c r="G128" s="23" t="str">
        <f>IF(Eksplikatsioon!J129=0,"",Eksplikatsioon!J129)</f>
        <v>Ühiskasutuses korruse pind</v>
      </c>
      <c r="H128" s="23" t="str">
        <f>IF(Eksplikatsioon!K129=0,"",Eksplikatsioon!K129)</f>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hidden="1" x14ac:dyDescent="0.35">
      <c r="A129" s="23" t="str">
        <f>IF(Eksplikatsioon!A130=0,"",Eksplikatsioon!A130)</f>
        <v>02</v>
      </c>
      <c r="B129" s="60">
        <f>IF(Eksplikatsioon!B130=0,"",Eksplikatsioon!B130)</f>
        <v>224</v>
      </c>
      <c r="C129" s="23" t="str">
        <f>IF(Eksplikatsioon!C130=0,"",Eksplikatsioon!C130)</f>
        <v>VERTIKAALSETE ÜHENDUSTEEDE PIND</v>
      </c>
      <c r="D129" s="23" t="str">
        <f>IF(Eksplikatsioon!D130=0,"",Eksplikatsioon!D130)</f>
        <v>LIFT L-3</v>
      </c>
      <c r="E129" s="58">
        <f>IF(Eksplikatsioon!F130=0,"",Eksplikatsioon!F130)</f>
        <v>3</v>
      </c>
      <c r="F129" s="23" t="str">
        <f>IF(Eksplikatsioon!H130=0,"",Eksplikatsioon!H130)</f>
        <v/>
      </c>
      <c r="G129" s="23" t="str">
        <f>IF(Eksplikatsioon!J130=0,"",Eksplikatsioon!J130)</f>
        <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35">
      <c r="A130" s="23" t="str">
        <f>IF(Eksplikatsioon!A131=0,"",Eksplikatsioon!A131)</f>
        <v>02</v>
      </c>
      <c r="B130" s="60">
        <f>IF(Eksplikatsioon!B131=0,"",Eksplikatsioon!B131)</f>
        <v>225</v>
      </c>
      <c r="C130" s="23" t="str">
        <f>IF(Eksplikatsioon!C131=0,"",Eksplikatsioon!C131)</f>
        <v>ÜÜRITAV PIND</v>
      </c>
      <c r="D130" s="23" t="str">
        <f>IF(Eksplikatsioon!D131=0,"",Eksplikatsioon!D131)</f>
        <v>KORIDOR (KONV)</v>
      </c>
      <c r="E130" s="58">
        <f>IF(Eksplikatsioon!F131=0,"",Eksplikatsioon!F131)</f>
        <v>10</v>
      </c>
      <c r="F130" s="23" t="str">
        <f>IF(Eksplikatsioon!H131=0,"",Eksplikatsioon!H131)</f>
        <v/>
      </c>
      <c r="G130" s="23" t="str">
        <f>IF(Eksplikatsioon!J131=0,"",Eksplikatsioon!J131)</f>
        <v>Ühiskasutuses korruse pind</v>
      </c>
      <c r="H130" s="23" t="str">
        <f>IF(Eksplikatsioon!K131=0,"",Eksplikatsioon!K131)</f>
        <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35">
      <c r="A131" s="23" t="str">
        <f>IF(Eksplikatsioon!A132=0,"",Eksplikatsioon!A132)</f>
        <v>02</v>
      </c>
      <c r="B131" s="60">
        <f>IF(Eksplikatsioon!B132=0,"",Eksplikatsioon!B132)</f>
        <v>226</v>
      </c>
      <c r="C131" s="23" t="str">
        <f>IF(Eksplikatsioon!C132=0,"",Eksplikatsioon!C132)</f>
        <v>ÜÜRITAV PIND</v>
      </c>
      <c r="D131" s="23" t="str">
        <f>IF(Eksplikatsioon!D132=0,"",Eksplikatsioon!D132)</f>
        <v>TSIVIIL-HALDUSKOHTU SAAL</v>
      </c>
      <c r="E131" s="58">
        <f>IF(Eksplikatsioon!F132=0,"",Eksplikatsioon!F132)</f>
        <v>81.2</v>
      </c>
      <c r="F131" s="23" t="str">
        <f>IF(Eksplikatsioon!H132=0,"",Eksplikatsioon!H132)</f>
        <v/>
      </c>
      <c r="G131" s="23" t="str">
        <f>IF(Eksplikatsioon!J132=0,"",Eksplikatsioon!J132)</f>
        <v>Ühiskasutuses korruse pind</v>
      </c>
      <c r="H131" s="23" t="str">
        <f>IF(Eksplikatsioon!K132=0,"",Eksplikatsioon!K132)</f>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hidden="1" x14ac:dyDescent="0.35">
      <c r="A132" s="23" t="str">
        <f>IF(Eksplikatsioon!A133=0,"",Eksplikatsioon!A133)</f>
        <v>02</v>
      </c>
      <c r="B132" s="60">
        <f>IF(Eksplikatsioon!B133=0,"",Eksplikatsioon!B133)</f>
        <v>227</v>
      </c>
      <c r="C132" s="23" t="str">
        <f>IF(Eksplikatsioon!C133=0,"",Eksplikatsioon!C133)</f>
        <v>TEHNOPIND</v>
      </c>
      <c r="D132" s="23" t="str">
        <f>IF(Eksplikatsioon!D133=0,"",Eksplikatsioon!D133)</f>
        <v>ÕHUHAARDEKAMBER</v>
      </c>
      <c r="E132" s="58">
        <f>IF(Eksplikatsioon!F133=0,"",Eksplikatsioon!F133)</f>
        <v>4.3</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hidden="1" x14ac:dyDescent="0.35">
      <c r="A133" s="23" t="str">
        <f>IF(Eksplikatsioon!A134=0,"",Eksplikatsioon!A134)</f>
        <v>02</v>
      </c>
      <c r="B133" s="60">
        <f>IF(Eksplikatsioon!B134=0,"",Eksplikatsioon!B134)</f>
        <v>228</v>
      </c>
      <c r="C133" s="23" t="str">
        <f>IF(Eksplikatsioon!C134=0,"",Eksplikatsioon!C134)</f>
        <v>TEHNOPIND</v>
      </c>
      <c r="D133" s="23" t="str">
        <f>IF(Eksplikatsioon!D134=0,"",Eksplikatsioon!D134)</f>
        <v>TEHNORUUM (VENT)</v>
      </c>
      <c r="E133" s="58">
        <f>IF(Eksplikatsioon!F134=0,"",Eksplikatsioon!F134)</f>
        <v>101.2</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hidden="1" x14ac:dyDescent="0.35">
      <c r="A134" s="23" t="str">
        <f>IF(Eksplikatsioon!A135=0,"",Eksplikatsioon!A135)</f>
        <v>02</v>
      </c>
      <c r="B134" s="60">
        <f>IF(Eksplikatsioon!B135=0,"",Eksplikatsioon!B135)</f>
        <v>229</v>
      </c>
      <c r="C134" s="23" t="str">
        <f>IF(Eksplikatsioon!C135=0,"",Eksplikatsioon!C135)</f>
        <v>VERTIKAALSETE ÜHENDUSTEEDE PIND</v>
      </c>
      <c r="D134" s="23" t="str">
        <f>IF(Eksplikatsioon!D135=0,"",Eksplikatsioon!D135)</f>
        <v>TREPIKODA TR-3</v>
      </c>
      <c r="E134" s="58">
        <f>IF(Eksplikatsioon!F135=0,"",Eksplikatsioon!F135)</f>
        <v>24</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35">
      <c r="A135" s="23" t="str">
        <f>IF(Eksplikatsioon!A136=0,"",Eksplikatsioon!A136)</f>
        <v>02</v>
      </c>
      <c r="B135" s="60">
        <f>IF(Eksplikatsioon!B136=0,"",Eksplikatsioon!B136)</f>
        <v>230</v>
      </c>
      <c r="C135" s="23" t="str">
        <f>IF(Eksplikatsioon!C136=0,"",Eksplikatsioon!C136)</f>
        <v>ÜÜRITAV PIND</v>
      </c>
      <c r="D135" s="23" t="str">
        <f>IF(Eksplikatsioon!D136=0,"",Eksplikatsioon!D136)</f>
        <v>KORIDOR</v>
      </c>
      <c r="E135" s="58">
        <f>IF(Eksplikatsioon!F136=0,"",Eksplikatsioon!F136)</f>
        <v>7.2</v>
      </c>
      <c r="F135" s="23" t="str">
        <f>IF(Eksplikatsioon!H136=0,"",Eksplikatsioon!H136)</f>
        <v/>
      </c>
      <c r="G135" s="23" t="str">
        <f>IF(Eksplikatsioon!J136=0,"",Eksplikatsioon!J136)</f>
        <v>Ühiskasutuses korruse pind</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hidden="1" x14ac:dyDescent="0.35">
      <c r="A136" s="23" t="str">
        <f>IF(Eksplikatsioon!A137=0,"",Eksplikatsioon!A137)</f>
        <v>02</v>
      </c>
      <c r="B136" s="60">
        <f>IF(Eksplikatsioon!B137=0,"",Eksplikatsioon!B137)</f>
        <v>231</v>
      </c>
      <c r="C136" s="23" t="str">
        <f>IF(Eksplikatsioon!C137=0,"",Eksplikatsioon!C137)</f>
        <v>VERTIKAALSETE ÜHENDUSTEEDE PIND</v>
      </c>
      <c r="D136" s="23" t="str">
        <f>IF(Eksplikatsioon!D137=0,"",Eksplikatsioon!D137)</f>
        <v>LIFT L-4</v>
      </c>
      <c r="E136" s="58">
        <f>IF(Eksplikatsioon!F137=0,"",Eksplikatsioon!F137)</f>
        <v>3</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35">
      <c r="A137" s="23" t="str">
        <f>IF(Eksplikatsioon!A138=0,"",Eksplikatsioon!A138)</f>
        <v>02</v>
      </c>
      <c r="B137" s="60">
        <f>IF(Eksplikatsioon!B138=0,"",Eksplikatsioon!B138)</f>
        <v>232</v>
      </c>
      <c r="C137" s="23" t="str">
        <f>IF(Eksplikatsioon!C138=0,"",Eksplikatsioon!C138)</f>
        <v>ÜÜRITAV PIND</v>
      </c>
      <c r="D137" s="23" t="str">
        <f>IF(Eksplikatsioon!D138=0,"",Eksplikatsioon!D138)</f>
        <v>KORIDOR</v>
      </c>
      <c r="E137" s="58">
        <f>IF(Eksplikatsioon!F138=0,"",Eksplikatsioon!F138)</f>
        <v>35.200000000000003</v>
      </c>
      <c r="F137" s="23" t="str">
        <f>IF(Eksplikatsioon!H138=0,"",Eksplikatsioon!H138)</f>
        <v/>
      </c>
      <c r="G137" s="23" t="str">
        <f>IF(Eksplikatsioon!J138=0,"",Eksplikatsioon!J138)</f>
        <v>Ühiskasutuses korruse pind</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35">
      <c r="A138" s="23" t="str">
        <f>IF(Eksplikatsioon!A139=0,"",Eksplikatsioon!A139)</f>
        <v>02</v>
      </c>
      <c r="B138" s="60">
        <f>IF(Eksplikatsioon!B139=0,"",Eksplikatsioon!B139)</f>
        <v>233</v>
      </c>
      <c r="C138" s="23" t="str">
        <f>IF(Eksplikatsioon!C139=0,"",Eksplikatsioon!C139)</f>
        <v>ÜÜRITAV PIND</v>
      </c>
      <c r="D138" s="23" t="str">
        <f>IF(Eksplikatsioon!D139=0,"",Eksplikatsioon!D139)</f>
        <v>KORIDOR</v>
      </c>
      <c r="E138" s="58">
        <f>IF(Eksplikatsioon!F139=0,"",Eksplikatsioon!F139)</f>
        <v>86.5</v>
      </c>
      <c r="F138" s="23" t="str">
        <f>IF(Eksplikatsioon!H139=0,"",Eksplikatsioon!H139)</f>
        <v/>
      </c>
      <c r="G138" s="23" t="str">
        <f>IF(Eksplikatsioon!J139=0,"",Eksplikatsioon!J139)</f>
        <v>Ühiskasutuses korruse pind</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hidden="1" x14ac:dyDescent="0.35">
      <c r="A139" s="23" t="str">
        <f>IF(Eksplikatsioon!A140=0,"",Eksplikatsioon!A140)</f>
        <v>02</v>
      </c>
      <c r="B139" s="60" t="str">
        <f>IF(Eksplikatsioon!B140=0,"",Eksplikatsioon!B140)</f>
        <v>233a</v>
      </c>
      <c r="C139" s="23" t="str">
        <f>IF(Eksplikatsioon!C140=0,"",Eksplikatsioon!C140)</f>
        <v>TEHNOPIND</v>
      </c>
      <c r="D139" s="23" t="str">
        <f>IF(Eksplikatsioon!D140=0,"",Eksplikatsioon!D140)</f>
        <v>JAOTUSKAPP</v>
      </c>
      <c r="E139" s="58">
        <f>IF(Eksplikatsioon!F140=0,"",Eksplikatsioon!F140)</f>
        <v>1</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35">
      <c r="A140" s="23" t="str">
        <f>IF(Eksplikatsioon!A141=0,"",Eksplikatsioon!A141)</f>
        <v>02</v>
      </c>
      <c r="B140" s="60">
        <f>IF(Eksplikatsioon!B141=0,"",Eksplikatsioon!B141)</f>
        <v>234</v>
      </c>
      <c r="C140" s="23" t="str">
        <f>IF(Eksplikatsioon!C141=0,"",Eksplikatsioon!C141)</f>
        <v>ÜÜRITAV PIND</v>
      </c>
      <c r="D140" s="23" t="str">
        <f>IF(Eksplikatsioon!D141=0,"",Eksplikatsioon!D141)</f>
        <v>KORIDOR</v>
      </c>
      <c r="E140" s="58">
        <f>IF(Eksplikatsioon!F141=0,"",Eksplikatsioon!F141)</f>
        <v>31.6</v>
      </c>
      <c r="F140" s="23" t="str">
        <f>IF(Eksplikatsioon!H141=0,"",Eksplikatsioon!H141)</f>
        <v/>
      </c>
      <c r="G140" s="23" t="str">
        <f>IF(Eksplikatsioon!J141=0,"",Eksplikatsioon!J141)</f>
        <v>Ühiskasutuses korruse pind</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35">
      <c r="A141" s="23" t="str">
        <f>IF(Eksplikatsioon!A142=0,"",Eksplikatsioon!A142)</f>
        <v>02</v>
      </c>
      <c r="B141" s="60">
        <f>IF(Eksplikatsioon!B142=0,"",Eksplikatsioon!B142)</f>
        <v>235</v>
      </c>
      <c r="C141" s="23" t="str">
        <f>IF(Eksplikatsioon!C142=0,"",Eksplikatsioon!C142)</f>
        <v>ÜÜRITAV PIND</v>
      </c>
      <c r="D141" s="23" t="str">
        <f>IF(Eksplikatsioon!D142=0,"",Eksplikatsioon!D142)</f>
        <v>ANONÜÜMNE TUNNISTAJA</v>
      </c>
      <c r="E141" s="58">
        <f>IF(Eksplikatsioon!F142=0,"",Eksplikatsioon!F142)</f>
        <v>12.4</v>
      </c>
      <c r="F141" s="23" t="str">
        <f>IF(Eksplikatsioon!H142=0,"",Eksplikatsioon!H142)</f>
        <v/>
      </c>
      <c r="G141" s="23" t="str">
        <f>IF(Eksplikatsioon!J142=0,"",Eksplikatsioon!J142)</f>
        <v>Ühiskasutuses korruse pind</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35">
      <c r="A142" s="23" t="str">
        <f>IF(Eksplikatsioon!A143=0,"",Eksplikatsioon!A143)</f>
        <v>02</v>
      </c>
      <c r="B142" s="60">
        <f>IF(Eksplikatsioon!B143=0,"",Eksplikatsioon!B143)</f>
        <v>236</v>
      </c>
      <c r="C142" s="23" t="str">
        <f>IF(Eksplikatsioon!C143=0,"",Eksplikatsioon!C143)</f>
        <v>ÜÜRITAV PIND</v>
      </c>
      <c r="D142" s="23" t="str">
        <f>IF(Eksplikatsioon!D143=0,"",Eksplikatsioon!D143)</f>
        <v>JÄLITUSLOA TAOTL.</v>
      </c>
      <c r="E142" s="58">
        <f>IF(Eksplikatsioon!F143=0,"",Eksplikatsioon!F143)</f>
        <v>12.4</v>
      </c>
      <c r="F142" s="23" t="str">
        <f>IF(Eksplikatsioon!H143=0,"",Eksplikatsioon!H143)</f>
        <v/>
      </c>
      <c r="G142" s="23" t="str">
        <f>IF(Eksplikatsioon!J143=0,"",Eksplikatsioon!J143)</f>
        <v>Ühiskasutuses korruse pind</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hidden="1" x14ac:dyDescent="0.35">
      <c r="A143" s="23" t="str">
        <f>IF(Eksplikatsioon!A144=0,"",Eksplikatsioon!A144)</f>
        <v>02</v>
      </c>
      <c r="B143" s="60">
        <f>IF(Eksplikatsioon!B144=0,"",Eksplikatsioon!B144)</f>
        <v>237</v>
      </c>
      <c r="C143" s="23" t="str">
        <f>IF(Eksplikatsioon!C144=0,"",Eksplikatsioon!C144)</f>
        <v>VERTIKAALSETE ÜHENDUSTEEDE PIND</v>
      </c>
      <c r="D143" s="23" t="str">
        <f>IF(Eksplikatsioon!D144=0,"",Eksplikatsioon!D144)</f>
        <v>LIFT L-6</v>
      </c>
      <c r="E143" s="58">
        <f>IF(Eksplikatsioon!F144=0,"",Eksplikatsioon!F144)</f>
        <v>3.4</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hidden="1" x14ac:dyDescent="0.35">
      <c r="A144" s="23" t="str">
        <f>IF(Eksplikatsioon!A145=0,"",Eksplikatsioon!A145)</f>
        <v>02</v>
      </c>
      <c r="B144" s="60">
        <f>IF(Eksplikatsioon!B145=0,"",Eksplikatsioon!B145)</f>
        <v>238</v>
      </c>
      <c r="C144" s="23" t="str">
        <f>IF(Eksplikatsioon!C145=0,"",Eksplikatsioon!C145)</f>
        <v>VERTIKAALSETE ÜHENDUSTEEDE PIND</v>
      </c>
      <c r="D144" s="23" t="str">
        <f>IF(Eksplikatsioon!D145=0,"",Eksplikatsioon!D145)</f>
        <v>LIFT L-7</v>
      </c>
      <c r="E144" s="58">
        <f>IF(Eksplikatsioon!F145=0,"",Eksplikatsioon!F145)</f>
        <v>3.4</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35">
      <c r="A145" s="23" t="str">
        <f>IF(Eksplikatsioon!A146=0,"",Eksplikatsioon!A146)</f>
        <v>02</v>
      </c>
      <c r="B145" s="60">
        <f>IF(Eksplikatsioon!B146=0,"",Eksplikatsioon!B146)</f>
        <v>239</v>
      </c>
      <c r="C145" s="23" t="str">
        <f>IF(Eksplikatsioon!C146=0,"",Eksplikatsioon!C146)</f>
        <v>ÜÜRITAV PIND</v>
      </c>
      <c r="D145" s="23" t="str">
        <f>IF(Eksplikatsioon!D146=0,"",Eksplikatsioon!D146)</f>
        <v>WC INVA</v>
      </c>
      <c r="E145" s="58">
        <f>IF(Eksplikatsioon!F146=0,"",Eksplikatsioon!F146)</f>
        <v>7</v>
      </c>
      <c r="F145" s="23" t="str">
        <f>IF(Eksplikatsioon!H146=0,"",Eksplikatsioon!H146)</f>
        <v/>
      </c>
      <c r="G145" s="23" t="str">
        <f>IF(Eksplikatsioon!J146=0,"",Eksplikatsioon!J146)</f>
        <v>Ühiskasutuses korruse pind</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35">
      <c r="A146" s="23" t="str">
        <f>IF(Eksplikatsioon!A147=0,"",Eksplikatsioon!A147)</f>
        <v>02</v>
      </c>
      <c r="B146" s="60">
        <f>IF(Eksplikatsioon!B147=0,"",Eksplikatsioon!B147)</f>
        <v>240</v>
      </c>
      <c r="C146" s="23" t="str">
        <f>IF(Eksplikatsioon!C147=0,"",Eksplikatsioon!C147)</f>
        <v>ÜÜRITAV PIND</v>
      </c>
      <c r="D146" s="23" t="str">
        <f>IF(Eksplikatsioon!D147=0,"",Eksplikatsioon!D147)</f>
        <v>ASITÕENDITE HOID</v>
      </c>
      <c r="E146" s="58">
        <f>IF(Eksplikatsioon!F147=0,"",Eksplikatsioon!F147)</f>
        <v>12.6</v>
      </c>
      <c r="F146" s="23" t="str">
        <f>IF(Eksplikatsioon!H147=0,"",Eksplikatsioon!H147)</f>
        <v/>
      </c>
      <c r="G146" s="23" t="str">
        <f>IF(Eksplikatsioon!J147=0,"",Eksplikatsioon!J147)</f>
        <v>Ainukasutuses pind</v>
      </c>
      <c r="H146" s="23" t="str">
        <f>IF(Eksplikatsioon!K147=0,"",Eksplikatsioon!K147)</f>
        <v>Tartu Maakohus</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hidden="1" x14ac:dyDescent="0.35">
      <c r="A147" s="23" t="str">
        <f>IF(Eksplikatsioon!A148=0,"",Eksplikatsioon!A148)</f>
        <v>02</v>
      </c>
      <c r="B147" s="60">
        <f>IF(Eksplikatsioon!B148=0,"",Eksplikatsioon!B148)</f>
        <v>241</v>
      </c>
      <c r="C147" s="23" t="str">
        <f>IF(Eksplikatsioon!C148=0,"",Eksplikatsioon!C148)</f>
        <v>VERTIKAALSETE ÜHENDUSTEEDE PIND</v>
      </c>
      <c r="D147" s="23" t="str">
        <f>IF(Eksplikatsioon!D148=0,"",Eksplikatsioon!D148)</f>
        <v>TREPIKODA TR-4</v>
      </c>
      <c r="E147" s="58">
        <f>IF(Eksplikatsioon!F148=0,"",Eksplikatsioon!F148)</f>
        <v>6.4</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35">
      <c r="A148" s="23" t="str">
        <f>IF(Eksplikatsioon!A149=0,"",Eksplikatsioon!A149)</f>
        <v>02</v>
      </c>
      <c r="B148" s="60">
        <f>IF(Eksplikatsioon!B149=0,"",Eksplikatsioon!B149)</f>
        <v>242</v>
      </c>
      <c r="C148" s="23" t="str">
        <f>IF(Eksplikatsioon!C149=0,"",Eksplikatsioon!C149)</f>
        <v>ÜÜRITAV PIND</v>
      </c>
      <c r="D148" s="23" t="str">
        <f>IF(Eksplikatsioon!D149=0,"",Eksplikatsioon!D149)</f>
        <v>KORIDOR (KONV)</v>
      </c>
      <c r="E148" s="58">
        <f>IF(Eksplikatsioon!F149=0,"",Eksplikatsioon!F149)</f>
        <v>9.3000000000000007</v>
      </c>
      <c r="F148" s="23" t="str">
        <f>IF(Eksplikatsioon!H149=0,"",Eksplikatsioon!H149)</f>
        <v/>
      </c>
      <c r="G148" s="23" t="str">
        <f>IF(Eksplikatsioon!J149=0,"",Eksplikatsioon!J149)</f>
        <v>Ühiskasutuses korruse pind</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35">
      <c r="A149" s="23" t="str">
        <f>IF(Eksplikatsioon!A150=0,"",Eksplikatsioon!A150)</f>
        <v>02</v>
      </c>
      <c r="B149" s="60">
        <f>IF(Eksplikatsioon!B150=0,"",Eksplikatsioon!B150)</f>
        <v>243</v>
      </c>
      <c r="C149" s="23" t="str">
        <f>IF(Eksplikatsioon!C150=0,"",Eksplikatsioon!C150)</f>
        <v>ÜÜRITAV PIND</v>
      </c>
      <c r="D149" s="23" t="str">
        <f>IF(Eksplikatsioon!D150=0,"",Eksplikatsioon!D150)</f>
        <v>WC</v>
      </c>
      <c r="E149" s="58">
        <f>IF(Eksplikatsioon!F150=0,"",Eksplikatsioon!F150)</f>
        <v>2.8</v>
      </c>
      <c r="F149" s="23" t="str">
        <f>IF(Eksplikatsioon!H150=0,"",Eksplikatsioon!H150)</f>
        <v/>
      </c>
      <c r="G149" s="23" t="str">
        <f>IF(Eksplikatsioon!J150=0,"",Eksplikatsioon!J150)</f>
        <v>Ühiskasutuses korruse pind</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35">
      <c r="A150" s="23" t="str">
        <f>IF(Eksplikatsioon!A151=0,"",Eksplikatsioon!A151)</f>
        <v>02</v>
      </c>
      <c r="B150" s="60">
        <f>IF(Eksplikatsioon!B151=0,"",Eksplikatsioon!B151)</f>
        <v>244</v>
      </c>
      <c r="C150" s="23" t="str">
        <f>IF(Eksplikatsioon!C151=0,"",Eksplikatsioon!C151)</f>
        <v>ÜÜRITAV PIND</v>
      </c>
      <c r="D150" s="23" t="str">
        <f>IF(Eksplikatsioon!D151=0,"",Eksplikatsioon!D151)</f>
        <v>WC</v>
      </c>
      <c r="E150" s="58">
        <f>IF(Eksplikatsioon!F151=0,"",Eksplikatsioon!F151)</f>
        <v>2.8</v>
      </c>
      <c r="F150" s="23" t="str">
        <f>IF(Eksplikatsioon!H151=0,"",Eksplikatsioon!H151)</f>
        <v/>
      </c>
      <c r="G150" s="23" t="str">
        <f>IF(Eksplikatsioon!J151=0,"",Eksplikatsioon!J151)</f>
        <v>Ühiskasutuses korruse pind</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35">
      <c r="A151" s="23" t="str">
        <f>IF(Eksplikatsioon!A152=0,"",Eksplikatsioon!A152)</f>
        <v>02</v>
      </c>
      <c r="B151" s="60">
        <f>IF(Eksplikatsioon!B152=0,"",Eksplikatsioon!B152)</f>
        <v>245</v>
      </c>
      <c r="C151" s="23" t="str">
        <f>IF(Eksplikatsioon!C152=0,"",Eksplikatsioon!C152)</f>
        <v>ÜÜRITAV PIND</v>
      </c>
      <c r="D151" s="23" t="str">
        <f>IF(Eksplikatsioon!D152=0,"",Eksplikatsioon!D152)</f>
        <v>KORISTAJA</v>
      </c>
      <c r="E151" s="58">
        <f>IF(Eksplikatsioon!F152=0,"",Eksplikatsioon!F152)</f>
        <v>4.4000000000000004</v>
      </c>
      <c r="F151" s="23" t="str">
        <f>IF(Eksplikatsioon!H152=0,"",Eksplikatsioon!H152)</f>
        <v/>
      </c>
      <c r="G151" s="23" t="str">
        <f>IF(Eksplikatsioon!J152=0,"",Eksplikatsioon!J152)</f>
        <v>Ühiskasutuses korruse pind</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hidden="1" x14ac:dyDescent="0.35">
      <c r="A152" s="23" t="str">
        <f>IF(Eksplikatsioon!A153=0,"",Eksplikatsioon!A153)</f>
        <v>02</v>
      </c>
      <c r="B152" s="60">
        <f>IF(Eksplikatsioon!B153=0,"",Eksplikatsioon!B153)</f>
        <v>246</v>
      </c>
      <c r="C152" s="23" t="str">
        <f>IF(Eksplikatsioon!C153=0,"",Eksplikatsioon!C153)</f>
        <v>TEHNOPIND</v>
      </c>
      <c r="D152" s="23" t="str">
        <f>IF(Eksplikatsioon!D153=0,"",Eksplikatsioon!D153)</f>
        <v>NÕRKVOOL (RÄKIKAPID)</v>
      </c>
      <c r="E152" s="58">
        <f>IF(Eksplikatsioon!F153=0,"",Eksplikatsioon!F153)</f>
        <v>4.7</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35">
      <c r="A153" s="23" t="str">
        <f>IF(Eksplikatsioon!A154=0,"",Eksplikatsioon!A154)</f>
        <v>02</v>
      </c>
      <c r="B153" s="60">
        <f>IF(Eksplikatsioon!B154=0,"",Eksplikatsioon!B154)</f>
        <v>247</v>
      </c>
      <c r="C153" s="23" t="str">
        <f>IF(Eksplikatsioon!C154=0,"",Eksplikatsioon!C154)</f>
        <v>ÜÜRITAV PIND</v>
      </c>
      <c r="D153" s="23" t="str">
        <f>IF(Eksplikatsioon!D154=0,"",Eksplikatsioon!D154)</f>
        <v>NÕUPIDAMINE (RKK KRIM.)</v>
      </c>
      <c r="E153" s="58">
        <f>IF(Eksplikatsioon!F154=0,"",Eksplikatsioon!F154)</f>
        <v>9.4</v>
      </c>
      <c r="F153" s="23" t="str">
        <f>IF(Eksplikatsioon!H154=0,"",Eksplikatsioon!H154)</f>
        <v/>
      </c>
      <c r="G153" s="23" t="str">
        <f>IF(Eksplikatsioon!J154=0,"",Eksplikatsioon!J154)</f>
        <v>Ühiskasutuses korruse pind</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hidden="1" x14ac:dyDescent="0.35">
      <c r="A154" s="23" t="str">
        <f>IF(Eksplikatsioon!A155=0,"",Eksplikatsioon!A155)</f>
        <v>02</v>
      </c>
      <c r="B154" s="60">
        <f>IF(Eksplikatsioon!B155=0,"",Eksplikatsioon!B155)</f>
        <v>248</v>
      </c>
      <c r="C154" s="23" t="str">
        <f>IF(Eksplikatsioon!C155=0,"",Eksplikatsioon!C155)</f>
        <v>TEHNOPIND</v>
      </c>
      <c r="D154" s="23" t="str">
        <f>IF(Eksplikatsioon!D155=0,"",Eksplikatsioon!D155)</f>
        <v>NÕRKVOOL</v>
      </c>
      <c r="E154" s="58">
        <f>IF(Eksplikatsioon!F155=0,"",Eksplikatsioon!F155)</f>
        <v>3.3</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35">
      <c r="A155" s="23" t="str">
        <f>IF(Eksplikatsioon!A156=0,"",Eksplikatsioon!A156)</f>
        <v>02</v>
      </c>
      <c r="B155" s="60">
        <f>IF(Eksplikatsioon!B156=0,"",Eksplikatsioon!B156)</f>
        <v>249</v>
      </c>
      <c r="C155" s="23" t="str">
        <f>IF(Eksplikatsioon!C156=0,"",Eksplikatsioon!C156)</f>
        <v>ÜÜRITAV PIND</v>
      </c>
      <c r="D155" s="23" t="str">
        <f>IF(Eksplikatsioon!D156=0,"",Eksplikatsioon!D156)</f>
        <v>KORIDOR</v>
      </c>
      <c r="E155" s="58">
        <f>IF(Eksplikatsioon!F156=0,"",Eksplikatsioon!F156)</f>
        <v>4.2</v>
      </c>
      <c r="F155" s="23" t="str">
        <f>IF(Eksplikatsioon!H156=0,"",Eksplikatsioon!H156)</f>
        <v/>
      </c>
      <c r="G155" s="23" t="str">
        <f>IF(Eksplikatsioon!J156=0,"",Eksplikatsioon!J156)</f>
        <v>Ühiskasutuses korruse pind</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35">
      <c r="A156" s="23" t="str">
        <f>IF(Eksplikatsioon!A157=0,"",Eksplikatsioon!A157)</f>
        <v>02</v>
      </c>
      <c r="B156" s="60">
        <f>IF(Eksplikatsioon!B157=0,"",Eksplikatsioon!B157)</f>
        <v>250</v>
      </c>
      <c r="C156" s="23" t="str">
        <f>IF(Eksplikatsioon!C157=0,"",Eksplikatsioon!C157)</f>
        <v>ÜÜRITAV PIND</v>
      </c>
      <c r="D156" s="23" t="str">
        <f>IF(Eksplikatsioon!D157=0,"",Eksplikatsioon!D157)</f>
        <v>TSIVIIL-HALDUSKOHTU SAAL</v>
      </c>
      <c r="E156" s="58">
        <f>IF(Eksplikatsioon!F157=0,"",Eksplikatsioon!F157)</f>
        <v>46.3</v>
      </c>
      <c r="F156" s="23" t="str">
        <f>IF(Eksplikatsioon!H157=0,"",Eksplikatsioon!H157)</f>
        <v/>
      </c>
      <c r="G156" s="23" t="str">
        <f>IF(Eksplikatsioon!J157=0,"",Eksplikatsioon!J157)</f>
        <v>Ühiskasutuses korruse pind</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35">
      <c r="A157" s="23" t="str">
        <f>IF(Eksplikatsioon!A158=0,"",Eksplikatsioon!A158)</f>
        <v>02</v>
      </c>
      <c r="B157" s="60">
        <f>IF(Eksplikatsioon!B158=0,"",Eksplikatsioon!B158)</f>
        <v>251</v>
      </c>
      <c r="C157" s="23" t="str">
        <f>IF(Eksplikatsioon!C158=0,"",Eksplikatsioon!C158)</f>
        <v>ÜÜRITAV PIND</v>
      </c>
      <c r="D157" s="23" t="str">
        <f>IF(Eksplikatsioon!D158=0,"",Eksplikatsioon!D158)</f>
        <v>TSIVIIL-HALDUSKOHTU SAAL</v>
      </c>
      <c r="E157" s="58">
        <f>IF(Eksplikatsioon!F158=0,"",Eksplikatsioon!F158)</f>
        <v>45.9</v>
      </c>
      <c r="F157" s="23" t="str">
        <f>IF(Eksplikatsioon!H158=0,"",Eksplikatsioon!H158)</f>
        <v/>
      </c>
      <c r="G157" s="23" t="str">
        <f>IF(Eksplikatsioon!J158=0,"",Eksplikatsioon!J158)</f>
        <v>Ühiskasutuses korruse pind</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35">
      <c r="A158" s="23" t="str">
        <f>IF(Eksplikatsioon!A159=0,"",Eksplikatsioon!A159)</f>
        <v>02</v>
      </c>
      <c r="B158" s="60">
        <f>IF(Eksplikatsioon!B159=0,"",Eksplikatsioon!B159)</f>
        <v>252</v>
      </c>
      <c r="C158" s="23" t="str">
        <f>IF(Eksplikatsioon!C159=0,"",Eksplikatsioon!C159)</f>
        <v>ÜÜRITAV PIND</v>
      </c>
      <c r="D158" s="23" t="str">
        <f>IF(Eksplikatsioon!D159=0,"",Eksplikatsioon!D159)</f>
        <v>KRIMINAALKOHTUSAAL</v>
      </c>
      <c r="E158" s="58">
        <f>IF(Eksplikatsioon!F159=0,"",Eksplikatsioon!F159)</f>
        <v>47.9</v>
      </c>
      <c r="F158" s="23" t="str">
        <f>IF(Eksplikatsioon!H159=0,"",Eksplikatsioon!H159)</f>
        <v/>
      </c>
      <c r="G158" s="23" t="str">
        <f>IF(Eksplikatsioon!J159=0,"",Eksplikatsioon!J159)</f>
        <v>Ühiskasutuses korruse pind</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hidden="1" x14ac:dyDescent="0.35">
      <c r="A159" s="23" t="str">
        <f>IF(Eksplikatsioon!A160=0,"",Eksplikatsioon!A160)</f>
        <v>02</v>
      </c>
      <c r="B159" s="60">
        <f>IF(Eksplikatsioon!B160=0,"",Eksplikatsioon!B160)</f>
        <v>253</v>
      </c>
      <c r="C159" s="23" t="str">
        <f>IF(Eksplikatsioon!C160=0,"",Eksplikatsioon!C160)</f>
        <v>VERTIKAALSETE ÜHENDUSTEEDE PIND</v>
      </c>
      <c r="D159" s="23" t="str">
        <f>IF(Eksplikatsioon!D160=0,"",Eksplikatsioon!D160)</f>
        <v>LIFT L-5 (KONVOI)</v>
      </c>
      <c r="E159" s="58">
        <f>IF(Eksplikatsioon!F160=0,"",Eksplikatsioon!F160)</f>
        <v>3.5</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35">
      <c r="A160" s="23" t="str">
        <f>IF(Eksplikatsioon!A161=0,"",Eksplikatsioon!A161)</f>
        <v>02</v>
      </c>
      <c r="B160" s="60">
        <f>IF(Eksplikatsioon!B161=0,"",Eksplikatsioon!B161)</f>
        <v>254</v>
      </c>
      <c r="C160" s="23" t="str">
        <f>IF(Eksplikatsioon!C161=0,"",Eksplikatsioon!C161)</f>
        <v>ÜÜRITAV PIND</v>
      </c>
      <c r="D160" s="23" t="str">
        <f>IF(Eksplikatsioon!D161=0,"",Eksplikatsioon!D161)</f>
        <v>KORIDOR (KONV)</v>
      </c>
      <c r="E160" s="58">
        <f>IF(Eksplikatsioon!F161=0,"",Eksplikatsioon!F161)</f>
        <v>12.6</v>
      </c>
      <c r="F160" s="23" t="str">
        <f>IF(Eksplikatsioon!H161=0,"",Eksplikatsioon!H161)</f>
        <v/>
      </c>
      <c r="G160" s="23" t="str">
        <f>IF(Eksplikatsioon!J161=0,"",Eksplikatsioon!J161)</f>
        <v>Ühiskasutuses korruse pind</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35">
      <c r="A161" s="23" t="str">
        <f>IF(Eksplikatsioon!A162=0,"",Eksplikatsioon!A162)</f>
        <v>02</v>
      </c>
      <c r="B161" s="60">
        <f>IF(Eksplikatsioon!B162=0,"",Eksplikatsioon!B162)</f>
        <v>255</v>
      </c>
      <c r="C161" s="23" t="str">
        <f>IF(Eksplikatsioon!C162=0,"",Eksplikatsioon!C162)</f>
        <v>ÜÜRITAV PIND</v>
      </c>
      <c r="D161" s="23" t="str">
        <f>IF(Eksplikatsioon!D162=0,"",Eksplikatsioon!D162)</f>
        <v>KRIMINAALSAAL A</v>
      </c>
      <c r="E161" s="58">
        <f>IF(Eksplikatsioon!F162=0,"",Eksplikatsioon!F162)</f>
        <v>45.1</v>
      </c>
      <c r="F161" s="23" t="str">
        <f>IF(Eksplikatsioon!H162=0,"",Eksplikatsioon!H162)</f>
        <v/>
      </c>
      <c r="G161" s="23" t="str">
        <f>IF(Eksplikatsioon!J162=0,"",Eksplikatsioon!J162)</f>
        <v>Ühiskasutuses korruse pind</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35">
      <c r="A162" s="23" t="str">
        <f>IF(Eksplikatsioon!A163=0,"",Eksplikatsioon!A163)</f>
        <v>02</v>
      </c>
      <c r="B162" s="60" t="str">
        <f>IF(Eksplikatsioon!B163=0,"",Eksplikatsioon!B163)</f>
        <v>255a</v>
      </c>
      <c r="C162" s="23" t="str">
        <f>IF(Eksplikatsioon!C163=0,"",Eksplikatsioon!C163)</f>
        <v>ÜÜRITAV PIND</v>
      </c>
      <c r="D162" s="23" t="str">
        <f>IF(Eksplikatsioon!D163=0,"",Eksplikatsioon!D163)</f>
        <v>TAMBUR (KRIM A-1)</v>
      </c>
      <c r="E162" s="58">
        <f>IF(Eksplikatsioon!F163=0,"",Eksplikatsioon!F163)</f>
        <v>2.6</v>
      </c>
      <c r="F162" s="23" t="str">
        <f>IF(Eksplikatsioon!H163=0,"",Eksplikatsioon!H163)</f>
        <v/>
      </c>
      <c r="G162" s="23" t="str">
        <f>IF(Eksplikatsioon!J163=0,"",Eksplikatsioon!J163)</f>
        <v>Ühiskasutuses korruse pind</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35">
      <c r="A163" s="23" t="str">
        <f>IF(Eksplikatsioon!A164=0,"",Eksplikatsioon!A164)</f>
        <v>02</v>
      </c>
      <c r="B163" s="60" t="str">
        <f>IF(Eksplikatsioon!B164=0,"",Eksplikatsioon!B164)</f>
        <v>255b</v>
      </c>
      <c r="C163" s="23" t="str">
        <f>IF(Eksplikatsioon!C164=0,"",Eksplikatsioon!C164)</f>
        <v>ÜÜRITAV PIND</v>
      </c>
      <c r="D163" s="23" t="str">
        <f>IF(Eksplikatsioon!D164=0,"",Eksplikatsioon!D164)</f>
        <v>TAMBUR (KRIM A-2)</v>
      </c>
      <c r="E163" s="58">
        <f>IF(Eksplikatsioon!F164=0,"",Eksplikatsioon!F164)</f>
        <v>2.5</v>
      </c>
      <c r="F163" s="23" t="str">
        <f>IF(Eksplikatsioon!H164=0,"",Eksplikatsioon!H164)</f>
        <v/>
      </c>
      <c r="G163" s="23" t="str">
        <f>IF(Eksplikatsioon!J164=0,"",Eksplikatsioon!J164)</f>
        <v>Ühiskasutuses korruse pind</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35">
      <c r="A164" s="23" t="str">
        <f>IF(Eksplikatsioon!A165=0,"",Eksplikatsioon!A165)</f>
        <v>02</v>
      </c>
      <c r="B164" s="60" t="str">
        <f>IF(Eksplikatsioon!B165=0,"",Eksplikatsioon!B165)</f>
        <v>255c</v>
      </c>
      <c r="C164" s="23" t="str">
        <f>IF(Eksplikatsioon!C165=0,"",Eksplikatsioon!C165)</f>
        <v>ÜÜRITAV PIND</v>
      </c>
      <c r="D164" s="23" t="str">
        <f>IF(Eksplikatsioon!D165=0,"",Eksplikatsioon!D165)</f>
        <v>TAMBUR (KRIM A-3)</v>
      </c>
      <c r="E164" s="58">
        <f>IF(Eksplikatsioon!F165=0,"",Eksplikatsioon!F165)</f>
        <v>2.5</v>
      </c>
      <c r="F164" s="23" t="str">
        <f>IF(Eksplikatsioon!H165=0,"",Eksplikatsioon!H165)</f>
        <v/>
      </c>
      <c r="G164" s="23" t="str">
        <f>IF(Eksplikatsioon!J165=0,"",Eksplikatsioon!J165)</f>
        <v>Ühiskasutuses korruse pind</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35">
      <c r="A165" s="23" t="str">
        <f>IF(Eksplikatsioon!A166=0,"",Eksplikatsioon!A166)</f>
        <v>02</v>
      </c>
      <c r="B165" s="60" t="str">
        <f>IF(Eksplikatsioon!B166=0,"",Eksplikatsioon!B166)</f>
        <v>255d</v>
      </c>
      <c r="C165" s="23" t="str">
        <f>IF(Eksplikatsioon!C166=0,"",Eksplikatsioon!C166)</f>
        <v>ÜÜRITAV PIND</v>
      </c>
      <c r="D165" s="23" t="str">
        <f>IF(Eksplikatsioon!D166=0,"",Eksplikatsioon!D166)</f>
        <v>NÕUPIDAMINE (KRIM)</v>
      </c>
      <c r="E165" s="58">
        <f>IF(Eksplikatsioon!F166=0,"",Eksplikatsioon!F166)</f>
        <v>4.7</v>
      </c>
      <c r="F165" s="23" t="str">
        <f>IF(Eksplikatsioon!H166=0,"",Eksplikatsioon!H166)</f>
        <v/>
      </c>
      <c r="G165" s="23" t="str">
        <f>IF(Eksplikatsioon!J166=0,"",Eksplikatsioon!J166)</f>
        <v>Ühiskasutuses korruse pind</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35">
      <c r="A166" s="23" t="str">
        <f>IF(Eksplikatsioon!A167=0,"",Eksplikatsioon!A167)</f>
        <v>02</v>
      </c>
      <c r="B166" s="60">
        <f>IF(Eksplikatsioon!B167=0,"",Eksplikatsioon!B167)</f>
        <v>256</v>
      </c>
      <c r="C166" s="23" t="str">
        <f>IF(Eksplikatsioon!C167=0,"",Eksplikatsioon!C167)</f>
        <v>ÜÜRITAV PIND</v>
      </c>
      <c r="D166" s="23" t="str">
        <f>IF(Eksplikatsioon!D167=0,"",Eksplikatsioon!D167)</f>
        <v>TSIVIIL-HALDUSKOHTU SAAL</v>
      </c>
      <c r="E166" s="58">
        <f>IF(Eksplikatsioon!F167=0,"",Eksplikatsioon!F167)</f>
        <v>29.2</v>
      </c>
      <c r="F166" s="23" t="str">
        <f>IF(Eksplikatsioon!H167=0,"",Eksplikatsioon!H167)</f>
        <v/>
      </c>
      <c r="G166" s="23" t="str">
        <f>IF(Eksplikatsioon!J167=0,"",Eksplikatsioon!J167)</f>
        <v>Ühiskasutuses korruse pind</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35">
      <c r="A167" s="23" t="str">
        <f>IF(Eksplikatsioon!A168=0,"",Eksplikatsioon!A168)</f>
        <v>02</v>
      </c>
      <c r="B167" s="60">
        <f>IF(Eksplikatsioon!B168=0,"",Eksplikatsioon!B168)</f>
        <v>257</v>
      </c>
      <c r="C167" s="23" t="str">
        <f>IF(Eksplikatsioon!C168=0,"",Eksplikatsioon!C168)</f>
        <v>ÜÜRITAV PIND</v>
      </c>
      <c r="D167" s="23" t="str">
        <f>IF(Eksplikatsioon!D168=0,"",Eksplikatsioon!D168)</f>
        <v>WC</v>
      </c>
      <c r="E167" s="58">
        <f>IF(Eksplikatsioon!F168=0,"",Eksplikatsioon!F168)</f>
        <v>2.4</v>
      </c>
      <c r="F167" s="23" t="str">
        <f>IF(Eksplikatsioon!H168=0,"",Eksplikatsioon!H168)</f>
        <v/>
      </c>
      <c r="G167" s="23" t="str">
        <f>IF(Eksplikatsioon!J168=0,"",Eksplikatsioon!J168)</f>
        <v>Ühiskasutuses korruse pind</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35">
      <c r="A168" s="23" t="str">
        <f>IF(Eksplikatsioon!A169=0,"",Eksplikatsioon!A169)</f>
        <v>02</v>
      </c>
      <c r="B168" s="60">
        <f>IF(Eksplikatsioon!B169=0,"",Eksplikatsioon!B169)</f>
        <v>258</v>
      </c>
      <c r="C168" s="23" t="str">
        <f>IF(Eksplikatsioon!C169=0,"",Eksplikatsioon!C169)</f>
        <v>ÜÜRITAV PIND</v>
      </c>
      <c r="D168" s="23" t="str">
        <f>IF(Eksplikatsioon!D169=0,"",Eksplikatsioon!D169)</f>
        <v>WC</v>
      </c>
      <c r="E168" s="58">
        <f>IF(Eksplikatsioon!F169=0,"",Eksplikatsioon!F169)</f>
        <v>2.7</v>
      </c>
      <c r="F168" s="23" t="str">
        <f>IF(Eksplikatsioon!H169=0,"",Eksplikatsioon!H169)</f>
        <v/>
      </c>
      <c r="G168" s="23" t="str">
        <f>IF(Eksplikatsioon!J169=0,"",Eksplikatsioon!J169)</f>
        <v>Ühiskasutuses korruse pind</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35">
      <c r="A169" s="23" t="str">
        <f>IF(Eksplikatsioon!A170=0,"",Eksplikatsioon!A170)</f>
        <v>02</v>
      </c>
      <c r="B169" s="60">
        <f>IF(Eksplikatsioon!B170=0,"",Eksplikatsioon!B170)</f>
        <v>259</v>
      </c>
      <c r="C169" s="23" t="str">
        <f>IF(Eksplikatsioon!C170=0,"",Eksplikatsioon!C170)</f>
        <v>ÜÜRITAV PIND</v>
      </c>
      <c r="D169" s="23" t="str">
        <f>IF(Eksplikatsioon!D170=0,"",Eksplikatsioon!D170)</f>
        <v>WC</v>
      </c>
      <c r="E169" s="58">
        <f>IF(Eksplikatsioon!F170=0,"",Eksplikatsioon!F170)</f>
        <v>2.4</v>
      </c>
      <c r="F169" s="23" t="str">
        <f>IF(Eksplikatsioon!H170=0,"",Eksplikatsioon!H170)</f>
        <v/>
      </c>
      <c r="G169" s="23" t="str">
        <f>IF(Eksplikatsioon!J170=0,"",Eksplikatsioon!J170)</f>
        <v>Ühiskasutuses korruse pind</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35">
      <c r="A170" s="23" t="str">
        <f>IF(Eksplikatsioon!A171=0,"",Eksplikatsioon!A171)</f>
        <v>02</v>
      </c>
      <c r="B170" s="60">
        <f>IF(Eksplikatsioon!B171=0,"",Eksplikatsioon!B171)</f>
        <v>260</v>
      </c>
      <c r="C170" s="23" t="str">
        <f>IF(Eksplikatsioon!C171=0,"",Eksplikatsioon!C171)</f>
        <v>ÜÜRITAV PIND</v>
      </c>
      <c r="D170" s="23" t="str">
        <f>IF(Eksplikatsioon!D171=0,"",Eksplikatsioon!D171)</f>
        <v>OOTEALAD</v>
      </c>
      <c r="E170" s="58">
        <f>IF(Eksplikatsioon!F171=0,"",Eksplikatsioon!F171)</f>
        <v>94</v>
      </c>
      <c r="F170" s="23" t="str">
        <f>IF(Eksplikatsioon!H171=0,"",Eksplikatsioon!H171)</f>
        <v/>
      </c>
      <c r="G170" s="23" t="str">
        <f>IF(Eksplikatsioon!J171=0,"",Eksplikatsioon!J171)</f>
        <v>Ühiskasutuses korruse pind</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35">
      <c r="A171" s="23" t="str">
        <f>IF(Eksplikatsioon!A172=0,"",Eksplikatsioon!A172)</f>
        <v>02</v>
      </c>
      <c r="B171" s="60">
        <f>IF(Eksplikatsioon!B172=0,"",Eksplikatsioon!B172)</f>
        <v>261</v>
      </c>
      <c r="C171" s="23" t="str">
        <f>IF(Eksplikatsioon!C172=0,"",Eksplikatsioon!C172)</f>
        <v>ÜÜRITAV PIND</v>
      </c>
      <c r="D171" s="23" t="str">
        <f>IF(Eksplikatsioon!D172=0,"",Eksplikatsioon!D172)</f>
        <v>TSIVIIL-HALDUSKOHTU SAAL</v>
      </c>
      <c r="E171" s="58">
        <f>IF(Eksplikatsioon!F172=0,"",Eksplikatsioon!F172)</f>
        <v>42.1</v>
      </c>
      <c r="F171" s="23" t="str">
        <f>IF(Eksplikatsioon!H172=0,"",Eksplikatsioon!H172)</f>
        <v/>
      </c>
      <c r="G171" s="23" t="str">
        <f>IF(Eksplikatsioon!J172=0,"",Eksplikatsioon!J172)</f>
        <v>Ühiskasutuses korruse pind</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35">
      <c r="A172" s="23" t="str">
        <f>IF(Eksplikatsioon!A173=0,"",Eksplikatsioon!A173)</f>
        <v>02</v>
      </c>
      <c r="B172" s="60">
        <f>IF(Eksplikatsioon!B173=0,"",Eksplikatsioon!B173)</f>
        <v>262</v>
      </c>
      <c r="C172" s="23" t="str">
        <f>IF(Eksplikatsioon!C173=0,"",Eksplikatsioon!C173)</f>
        <v>ÜÜRITAV PIND</v>
      </c>
      <c r="D172" s="23" t="str">
        <f>IF(Eksplikatsioon!D173=0,"",Eksplikatsioon!D173)</f>
        <v>TSIVIIL-HALDUSKOHTU SAAL</v>
      </c>
      <c r="E172" s="58">
        <f>IF(Eksplikatsioon!F173=0,"",Eksplikatsioon!F173)</f>
        <v>44.7</v>
      </c>
      <c r="F172" s="23" t="str">
        <f>IF(Eksplikatsioon!H173=0,"",Eksplikatsioon!H173)</f>
        <v/>
      </c>
      <c r="G172" s="23" t="str">
        <f>IF(Eksplikatsioon!J173=0,"",Eksplikatsioon!J173)</f>
        <v>Ühiskasutuses korruse pind</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35">
      <c r="A173" s="23" t="str">
        <f>IF(Eksplikatsioon!A174=0,"",Eksplikatsioon!A174)</f>
        <v>02</v>
      </c>
      <c r="B173" s="60">
        <f>IF(Eksplikatsioon!B174=0,"",Eksplikatsioon!B174)</f>
        <v>263</v>
      </c>
      <c r="C173" s="23" t="str">
        <f>IF(Eksplikatsioon!C174=0,"",Eksplikatsioon!C174)</f>
        <v>ÜÜRITAV PIND</v>
      </c>
      <c r="D173" s="23" t="str">
        <f>IF(Eksplikatsioon!D174=0,"",Eksplikatsioon!D174)</f>
        <v>TSIVIIL-HALDUSKOHTU SAAL (RKK)</v>
      </c>
      <c r="E173" s="58">
        <f>IF(Eksplikatsioon!F174=0,"",Eksplikatsioon!F174)</f>
        <v>61.3</v>
      </c>
      <c r="F173" s="23" t="str">
        <f>IF(Eksplikatsioon!H174=0,"",Eksplikatsioon!H174)</f>
        <v/>
      </c>
      <c r="G173" s="23" t="str">
        <f>IF(Eksplikatsioon!J174=0,"",Eksplikatsioon!J174)</f>
        <v>Ainukasutuses pind</v>
      </c>
      <c r="H173" s="23" t="str">
        <f>IF(Eksplikatsioon!K174=0,"",Eksplikatsioon!K174)</f>
        <v>Tartu Ringkonnakohus</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35">
      <c r="A174" s="23" t="str">
        <f>IF(Eksplikatsioon!A175=0,"",Eksplikatsioon!A175)</f>
        <v>02</v>
      </c>
      <c r="B174" s="60" t="str">
        <f>IF(Eksplikatsioon!B175=0,"",Eksplikatsioon!B175)</f>
        <v>263a</v>
      </c>
      <c r="C174" s="23" t="str">
        <f>IF(Eksplikatsioon!C175=0,"",Eksplikatsioon!C175)</f>
        <v>ÜÜRITAV PIND</v>
      </c>
      <c r="D174" s="23" t="str">
        <f>IF(Eksplikatsioon!D175=0,"",Eksplikatsioon!D175)</f>
        <v>NÕUPIDAMINE (RKK TSIVIIL)</v>
      </c>
      <c r="E174" s="58">
        <f>IF(Eksplikatsioon!F175=0,"",Eksplikatsioon!F175)</f>
        <v>8.4</v>
      </c>
      <c r="F174" s="23" t="str">
        <f>IF(Eksplikatsioon!H175=0,"",Eksplikatsioon!H175)</f>
        <v/>
      </c>
      <c r="G174" s="23" t="str">
        <f>IF(Eksplikatsioon!J175=0,"",Eksplikatsioon!J175)</f>
        <v>Ainukasutuses pind</v>
      </c>
      <c r="H174" s="23" t="str">
        <f>IF(Eksplikatsioon!K175=0,"",Eksplikatsioon!K175)</f>
        <v>Tartu Ringkonnakohus</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hidden="1" x14ac:dyDescent="0.35">
      <c r="A175" s="23" t="str">
        <f>IF(Eksplikatsioon!A176=0,"",Eksplikatsioon!A176)</f>
        <v>02</v>
      </c>
      <c r="B175" s="60">
        <f>IF(Eksplikatsioon!B176=0,"",Eksplikatsioon!B176)</f>
        <v>264</v>
      </c>
      <c r="C175" s="23" t="str">
        <f>IF(Eksplikatsioon!C176=0,"",Eksplikatsioon!C176)</f>
        <v>TEHNOPIND</v>
      </c>
      <c r="D175" s="23" t="str">
        <f>IF(Eksplikatsioon!D176=0,"",Eksplikatsioon!D176)</f>
        <v>ÕHUHAARDEKAMBER</v>
      </c>
      <c r="E175" s="58">
        <f>IF(Eksplikatsioon!F176=0,"",Eksplikatsioon!F176)</f>
        <v>4.2</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hidden="1" x14ac:dyDescent="0.35">
      <c r="A176" s="23" t="str">
        <f>IF(Eksplikatsioon!A177=0,"",Eksplikatsioon!A177)</f>
        <v>02</v>
      </c>
      <c r="B176" s="60">
        <f>IF(Eksplikatsioon!B177=0,"",Eksplikatsioon!B177)</f>
        <v>265</v>
      </c>
      <c r="C176" s="23" t="str">
        <f>IF(Eksplikatsioon!C177=0,"",Eksplikatsioon!C177)</f>
        <v>TEHNOPIND</v>
      </c>
      <c r="D176" s="23" t="str">
        <f>IF(Eksplikatsioon!D177=0,"",Eksplikatsioon!D177)</f>
        <v>TEHNORUUM (VENT)</v>
      </c>
      <c r="E176" s="58">
        <f>IF(Eksplikatsioon!F177=0,"",Eksplikatsioon!F177)</f>
        <v>84.8</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35">
      <c r="A177" s="23" t="str">
        <f>IF(Eksplikatsioon!A178=0,"",Eksplikatsioon!A178)</f>
        <v>02</v>
      </c>
      <c r="B177" s="60" t="str">
        <f>IF(Eksplikatsioon!B178=0,"",Eksplikatsioon!B178)</f>
        <v>265a</v>
      </c>
      <c r="C177" s="23" t="str">
        <f>IF(Eksplikatsioon!C178=0,"",Eksplikatsioon!C178)</f>
        <v>ÜÜRITAV PIND</v>
      </c>
      <c r="D177" s="23" t="str">
        <f>IF(Eksplikatsioon!D178=0,"",Eksplikatsioon!D178)</f>
        <v>TAMBUR (TEHNO)</v>
      </c>
      <c r="E177" s="58">
        <f>IF(Eksplikatsioon!F178=0,"",Eksplikatsioon!F178)</f>
        <v>1.2</v>
      </c>
      <c r="F177" s="23" t="str">
        <f>IF(Eksplikatsioon!H178=0,"",Eksplikatsioon!H178)</f>
        <v/>
      </c>
      <c r="G177" s="23" t="str">
        <f>IF(Eksplikatsioon!J178=0,"",Eksplikatsioon!J178)</f>
        <v>Ühiskasutuses korruse pind</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35">
      <c r="A178" s="23" t="str">
        <f>IF(Eksplikatsioon!A179=0,"",Eksplikatsioon!A179)</f>
        <v>02</v>
      </c>
      <c r="B178" s="60">
        <f>IF(Eksplikatsioon!B179=0,"",Eksplikatsioon!B179)</f>
        <v>266</v>
      </c>
      <c r="C178" s="23" t="str">
        <f>IF(Eksplikatsioon!C179=0,"",Eksplikatsioon!C179)</f>
        <v>ÜÜRITAV PIND</v>
      </c>
      <c r="D178" s="23" t="str">
        <f>IF(Eksplikatsioon!D179=0,"",Eksplikatsioon!D179)</f>
        <v>KORIDOR</v>
      </c>
      <c r="E178" s="58">
        <f>IF(Eksplikatsioon!F179=0,"",Eksplikatsioon!F179)</f>
        <v>28.7</v>
      </c>
      <c r="F178" s="23" t="str">
        <f>IF(Eksplikatsioon!H179=0,"",Eksplikatsioon!H179)</f>
        <v/>
      </c>
      <c r="G178" s="23" t="str">
        <f>IF(Eksplikatsioon!J179=0,"",Eksplikatsioon!J179)</f>
        <v>Ühiskasutuses korruse pind</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35">
      <c r="A179" s="23" t="str">
        <f>IF(Eksplikatsioon!A180=0,"",Eksplikatsioon!A180)</f>
        <v>02</v>
      </c>
      <c r="B179" s="60" t="str">
        <f>IF(Eksplikatsioon!B180=0,"",Eksplikatsioon!B180)</f>
        <v>266a</v>
      </c>
      <c r="C179" s="23" t="str">
        <f>IF(Eksplikatsioon!C180=0,"",Eksplikatsioon!C180)</f>
        <v>ÜÜRITAV PIND</v>
      </c>
      <c r="D179" s="23" t="str">
        <f>IF(Eksplikatsioon!D180=0,"",Eksplikatsioon!D180)</f>
        <v>ALAEL.TOIM.RUUMI OOTEALA</v>
      </c>
      <c r="E179" s="58">
        <f>IF(Eksplikatsioon!F180=0,"",Eksplikatsioon!F180)</f>
        <v>11.7</v>
      </c>
      <c r="F179" s="23" t="str">
        <f>IF(Eksplikatsioon!H180=0,"",Eksplikatsioon!H180)</f>
        <v/>
      </c>
      <c r="G179" s="23" t="str">
        <f>IF(Eksplikatsioon!J180=0,"",Eksplikatsioon!J180)</f>
        <v>Ainukasutuses pind</v>
      </c>
      <c r="H179" s="23" t="str">
        <f>IF(Eksplikatsioon!K180=0,"",Eksplikatsioon!K180)</f>
        <v>Tartu Maakohus</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35">
      <c r="A180" s="23" t="str">
        <f>IF(Eksplikatsioon!A181=0,"",Eksplikatsioon!A181)</f>
        <v>02</v>
      </c>
      <c r="B180" s="60">
        <f>IF(Eksplikatsioon!B181=0,"",Eksplikatsioon!B181)</f>
        <v>267</v>
      </c>
      <c r="C180" s="23" t="str">
        <f>IF(Eksplikatsioon!C181=0,"",Eksplikatsioon!C181)</f>
        <v>ÜÜRITAV PIND</v>
      </c>
      <c r="D180" s="23" t="str">
        <f>IF(Eksplikatsioon!D181=0,"",Eksplikatsioon!D181)</f>
        <v>ALAEAL. TOIM. RUUM, OSA 1</v>
      </c>
      <c r="E180" s="58">
        <f>IF(Eksplikatsioon!F181=0,"",Eksplikatsioon!F181)</f>
        <v>15.9</v>
      </c>
      <c r="F180" s="23" t="str">
        <f>IF(Eksplikatsioon!H181=0,"",Eksplikatsioon!H181)</f>
        <v/>
      </c>
      <c r="G180" s="23" t="str">
        <f>IF(Eksplikatsioon!J181=0,"",Eksplikatsioon!J181)</f>
        <v>Ainukasutuses pind</v>
      </c>
      <c r="H180" s="23" t="str">
        <f>IF(Eksplikatsioon!K181=0,"",Eksplikatsioon!K181)</f>
        <v>Tartu Maakohus</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35">
      <c r="A181" s="23" t="str">
        <f>IF(Eksplikatsioon!A182=0,"",Eksplikatsioon!A182)</f>
        <v>02</v>
      </c>
      <c r="B181" s="60">
        <f>IF(Eksplikatsioon!B182=0,"",Eksplikatsioon!B182)</f>
        <v>268</v>
      </c>
      <c r="C181" s="23" t="str">
        <f>IF(Eksplikatsioon!C182=0,"",Eksplikatsioon!C182)</f>
        <v>ÜÜRITAV PIND</v>
      </c>
      <c r="D181" s="23" t="str">
        <f>IF(Eksplikatsioon!D182=0,"",Eksplikatsioon!D182)</f>
        <v>ALAEAL. TOIMINGU RUUM</v>
      </c>
      <c r="E181" s="58">
        <f>IF(Eksplikatsioon!F182=0,"",Eksplikatsioon!F182)</f>
        <v>7.7</v>
      </c>
      <c r="F181" s="23" t="str">
        <f>IF(Eksplikatsioon!H182=0,"",Eksplikatsioon!H182)</f>
        <v/>
      </c>
      <c r="G181" s="23" t="str">
        <f>IF(Eksplikatsioon!J182=0,"",Eksplikatsioon!J182)</f>
        <v>Ainukasutuses pind</v>
      </c>
      <c r="H181" s="23" t="str">
        <f>IF(Eksplikatsioon!K182=0,"",Eksplikatsioon!K182)</f>
        <v>Tartu Maakohus</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35">
      <c r="A182" s="23" t="str">
        <f>IF(Eksplikatsioon!A183=0,"",Eksplikatsioon!A183)</f>
        <v>02</v>
      </c>
      <c r="B182" s="60">
        <f>IF(Eksplikatsioon!B183=0,"",Eksplikatsioon!B183)</f>
        <v>269</v>
      </c>
      <c r="C182" s="23" t="str">
        <f>IF(Eksplikatsioon!C183=0,"",Eksplikatsioon!C183)</f>
        <v>ÜÜRITAV PIND</v>
      </c>
      <c r="D182" s="23" t="str">
        <f>IF(Eksplikatsioon!D183=0,"",Eksplikatsioon!D183)</f>
        <v>WC</v>
      </c>
      <c r="E182" s="58">
        <f>IF(Eksplikatsioon!F183=0,"",Eksplikatsioon!F183)</f>
        <v>2.4</v>
      </c>
      <c r="F182" s="23" t="str">
        <f>IF(Eksplikatsioon!H183=0,"",Eksplikatsioon!H183)</f>
        <v/>
      </c>
      <c r="G182" s="23" t="str">
        <f>IF(Eksplikatsioon!J183=0,"",Eksplikatsioon!J183)</f>
        <v>Ühiskasutuses korruse pind</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35">
      <c r="A183" s="23" t="str">
        <f>IF(Eksplikatsioon!A184=0,"",Eksplikatsioon!A184)</f>
        <v>02</v>
      </c>
      <c r="B183" s="60">
        <f>IF(Eksplikatsioon!B184=0,"",Eksplikatsioon!B184)</f>
        <v>270</v>
      </c>
      <c r="C183" s="23" t="str">
        <f>IF(Eksplikatsioon!C184=0,"",Eksplikatsioon!C184)</f>
        <v>ÜÜRITAV PIND</v>
      </c>
      <c r="D183" s="23" t="str">
        <f>IF(Eksplikatsioon!D184=0,"",Eksplikatsioon!D184)</f>
        <v>KORIDOR</v>
      </c>
      <c r="E183" s="58">
        <f>IF(Eksplikatsioon!F184=0,"",Eksplikatsioon!F184)</f>
        <v>5.5</v>
      </c>
      <c r="F183" s="23" t="str">
        <f>IF(Eksplikatsioon!H184=0,"",Eksplikatsioon!H184)</f>
        <v/>
      </c>
      <c r="G183" s="23" t="str">
        <f>IF(Eksplikatsioon!J184=0,"",Eksplikatsioon!J184)</f>
        <v>Ühiskasutuses korruse pind</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hidden="1" x14ac:dyDescent="0.35">
      <c r="A184" s="23" t="str">
        <f>IF(Eksplikatsioon!A185=0,"",Eksplikatsioon!A185)</f>
        <v>02</v>
      </c>
      <c r="B184" s="60">
        <f>IF(Eksplikatsioon!B185=0,"",Eksplikatsioon!B185)</f>
        <v>271</v>
      </c>
      <c r="C184" s="23" t="str">
        <f>IF(Eksplikatsioon!C185=0,"",Eksplikatsioon!C185)</f>
        <v>VERTIKAALSETE ÜHENDUSTEEDE PIND</v>
      </c>
      <c r="D184" s="23" t="str">
        <f>IF(Eksplikatsioon!D185=0,"",Eksplikatsioon!D185)</f>
        <v>TREPIKODA TR-2</v>
      </c>
      <c r="E184" s="58">
        <f>IF(Eksplikatsioon!F185=0,"",Eksplikatsioon!F185)</f>
        <v>24</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hidden="1" x14ac:dyDescent="0.35">
      <c r="A185" s="23" t="str">
        <f>IF(Eksplikatsioon!A186=0,"",Eksplikatsioon!A186)</f>
        <v>02</v>
      </c>
      <c r="B185" s="60">
        <f>IF(Eksplikatsioon!B186=0,"",Eksplikatsioon!B186)</f>
        <v>272</v>
      </c>
      <c r="C185" s="23" t="str">
        <f>IF(Eksplikatsioon!C186=0,"",Eksplikatsioon!C186)</f>
        <v>TEHNOPIND</v>
      </c>
      <c r="D185" s="23" t="str">
        <f>IF(Eksplikatsioon!D186=0,"",Eksplikatsioon!D186)</f>
        <v>NÕRKVOOL (SEADMETEKAPID)</v>
      </c>
      <c r="E185" s="58">
        <f>IF(Eksplikatsioon!F186=0,"",Eksplikatsioon!F186)</f>
        <v>2.5</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35">
      <c r="A186" s="23" t="str">
        <f>IF(Eksplikatsioon!A187=0,"",Eksplikatsioon!A187)</f>
        <v>03</v>
      </c>
      <c r="B186" s="60">
        <f>IF(Eksplikatsioon!B187=0,"",Eksplikatsioon!B187)</f>
        <v>301</v>
      </c>
      <c r="C186" s="23" t="str">
        <f>IF(Eksplikatsioon!C187=0,"",Eksplikatsioon!C187)</f>
        <v>ÜÜRITAV PIND</v>
      </c>
      <c r="D186" s="23" t="str">
        <f>IF(Eksplikatsioon!D187=0,"",Eksplikatsioon!D187)</f>
        <v>FUAJEE</v>
      </c>
      <c r="E186" s="58">
        <f>IF(Eksplikatsioon!F187=0,"",Eksplikatsioon!F187)</f>
        <v>12.4</v>
      </c>
      <c r="F186" s="23" t="str">
        <f>IF(Eksplikatsioon!H187=0,"",Eksplikatsioon!H187)</f>
        <v/>
      </c>
      <c r="G186" s="23" t="str">
        <f>IF(Eksplikatsioon!J187=0,"",Eksplikatsioon!J187)</f>
        <v>Ainukasutuses pind</v>
      </c>
      <c r="H186" s="23" t="str">
        <f>IF(Eksplikatsioon!K187=0,"",Eksplikatsioon!K187)</f>
        <v>Tartu Maakohus</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35">
      <c r="A187" s="23" t="str">
        <f>IF(Eksplikatsioon!A188=0,"",Eksplikatsioon!A188)</f>
        <v>03</v>
      </c>
      <c r="B187" s="60">
        <f>IF(Eksplikatsioon!B188=0,"",Eksplikatsioon!B188)</f>
        <v>302</v>
      </c>
      <c r="C187" s="23" t="str">
        <f>IF(Eksplikatsioon!C188=0,"",Eksplikatsioon!C188)</f>
        <v>ÜÜRITAV PIND</v>
      </c>
      <c r="D187" s="23" t="str">
        <f>IF(Eksplikatsioon!D188=0,"",Eksplikatsioon!D188)</f>
        <v>LIFTI EESRUUM</v>
      </c>
      <c r="E187" s="58">
        <f>IF(Eksplikatsioon!F188=0,"",Eksplikatsioon!F188)</f>
        <v>26.4</v>
      </c>
      <c r="F187" s="23" t="str">
        <f>IF(Eksplikatsioon!H188=0,"",Eksplikatsioon!H188)</f>
        <v/>
      </c>
      <c r="G187" s="23" t="str">
        <f>IF(Eksplikatsioon!J188=0,"",Eksplikatsioon!J188)</f>
        <v>Ainukasutuses pind</v>
      </c>
      <c r="H187" s="23" t="str">
        <f>IF(Eksplikatsioon!K188=0,"",Eksplikatsioon!K188)</f>
        <v>Tartu Maakohus</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hidden="1" x14ac:dyDescent="0.35">
      <c r="A188" s="23" t="str">
        <f>IF(Eksplikatsioon!A189=0,"",Eksplikatsioon!A189)</f>
        <v>03</v>
      </c>
      <c r="B188" s="60">
        <f>IF(Eksplikatsioon!B189=0,"",Eksplikatsioon!B189)</f>
        <v>303</v>
      </c>
      <c r="C188" s="23" t="str">
        <f>IF(Eksplikatsioon!C189=0,"",Eksplikatsioon!C189)</f>
        <v>VERTIKAALSETE ÜHENDUSTEEDE PIND</v>
      </c>
      <c r="D188" s="23" t="str">
        <f>IF(Eksplikatsioon!D189=0,"",Eksplikatsioon!D189)</f>
        <v>LIFT L-2</v>
      </c>
      <c r="E188" s="58">
        <f>IF(Eksplikatsioon!F189=0,"",Eksplikatsioon!F189)</f>
        <v>3.1</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hidden="1" x14ac:dyDescent="0.35">
      <c r="A189" s="23" t="str">
        <f>IF(Eksplikatsioon!A190=0,"",Eksplikatsioon!A190)</f>
        <v>03</v>
      </c>
      <c r="B189" s="60">
        <f>IF(Eksplikatsioon!B190=0,"",Eksplikatsioon!B190)</f>
        <v>304</v>
      </c>
      <c r="C189" s="23" t="str">
        <f>IF(Eksplikatsioon!C190=0,"",Eksplikatsioon!C190)</f>
        <v>VERTIKAALSETE ÜHENDUSTEEDE PIND</v>
      </c>
      <c r="D189" s="23" t="str">
        <f>IF(Eksplikatsioon!D190=0,"",Eksplikatsioon!D190)</f>
        <v>LIFT L-1</v>
      </c>
      <c r="E189" s="58">
        <f>IF(Eksplikatsioon!F190=0,"",Eksplikatsioon!F190)</f>
        <v>3.1</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hidden="1" x14ac:dyDescent="0.35">
      <c r="A190" s="23" t="str">
        <f>IF(Eksplikatsioon!A191=0,"",Eksplikatsioon!A191)</f>
        <v>03</v>
      </c>
      <c r="B190" s="60">
        <f>IF(Eksplikatsioon!B191=0,"",Eksplikatsioon!B191)</f>
        <v>305</v>
      </c>
      <c r="C190" s="23" t="str">
        <f>IF(Eksplikatsioon!C191=0,"",Eksplikatsioon!C191)</f>
        <v>VERTIKAALSETE ÜHENDUSTEEDE PIND</v>
      </c>
      <c r="D190" s="23" t="str">
        <f>IF(Eksplikatsioon!D191=0,"",Eksplikatsioon!D191)</f>
        <v>TREPIKODA TR-1</v>
      </c>
      <c r="E190" s="58">
        <f>IF(Eksplikatsioon!F191=0,"",Eksplikatsioon!F191)</f>
        <v>22.6</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35">
      <c r="A191" s="23" t="str">
        <f>IF(Eksplikatsioon!A192=0,"",Eksplikatsioon!A192)</f>
        <v>03</v>
      </c>
      <c r="B191" s="60">
        <f>IF(Eksplikatsioon!B192=0,"",Eksplikatsioon!B192)</f>
        <v>306</v>
      </c>
      <c r="C191" s="23" t="str">
        <f>IF(Eksplikatsioon!C192=0,"",Eksplikatsioon!C192)</f>
        <v>ÜÜRITAV PIND</v>
      </c>
      <c r="D191" s="23" t="str">
        <f>IF(Eksplikatsioon!D192=0,"",Eksplikatsioon!D192)</f>
        <v>AVATUD ALA</v>
      </c>
      <c r="E191" s="58">
        <f>IF(Eksplikatsioon!F192=0,"",Eksplikatsioon!F192)</f>
        <v>91.2</v>
      </c>
      <c r="F191" s="23" t="str">
        <f>IF(Eksplikatsioon!H192=0,"",Eksplikatsioon!H192)</f>
        <v/>
      </c>
      <c r="G191" s="23" t="str">
        <f>IF(Eksplikatsioon!J192=0,"",Eksplikatsioon!J192)</f>
        <v>Ainukasutuses pind</v>
      </c>
      <c r="H191" s="23" t="str">
        <f>IF(Eksplikatsioon!K192=0,"",Eksplikatsioon!K192)</f>
        <v>Tartu Maakohus</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35">
      <c r="A192" s="23" t="str">
        <f>IF(Eksplikatsioon!A193=0,"",Eksplikatsioon!A193)</f>
        <v>03</v>
      </c>
      <c r="B192" s="60">
        <f>IF(Eksplikatsioon!B193=0,"",Eksplikatsioon!B193)</f>
        <v>307</v>
      </c>
      <c r="C192" s="23" t="str">
        <f>IF(Eksplikatsioon!C193=0,"",Eksplikatsioon!C193)</f>
        <v>ÜÜRITAV PIND</v>
      </c>
      <c r="D192" s="23" t="str">
        <f>IF(Eksplikatsioon!D193=0,"",Eksplikatsioon!D193)</f>
        <v>WC</v>
      </c>
      <c r="E192" s="58">
        <f>IF(Eksplikatsioon!F193=0,"",Eksplikatsioon!F193)</f>
        <v>3.6</v>
      </c>
      <c r="F192" s="23" t="str">
        <f>IF(Eksplikatsioon!H193=0,"",Eksplikatsioon!H193)</f>
        <v/>
      </c>
      <c r="G192" s="23" t="str">
        <f>IF(Eksplikatsioon!J193=0,"",Eksplikatsioon!J193)</f>
        <v>Ainukasutuses pind</v>
      </c>
      <c r="H192" s="23" t="str">
        <f>IF(Eksplikatsioon!K193=0,"",Eksplikatsioon!K193)</f>
        <v>Tartu Maakohus</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35">
      <c r="A193" s="23" t="str">
        <f>IF(Eksplikatsioon!A194=0,"",Eksplikatsioon!A194)</f>
        <v>03</v>
      </c>
      <c r="B193" s="60">
        <f>IF(Eksplikatsioon!B194=0,"",Eksplikatsioon!B194)</f>
        <v>308</v>
      </c>
      <c r="C193" s="23" t="str">
        <f>IF(Eksplikatsioon!C194=0,"",Eksplikatsioon!C194)</f>
        <v>ÜÜRITAV PIND</v>
      </c>
      <c r="D193" s="23" t="str">
        <f>IF(Eksplikatsioon!D194=0,"",Eksplikatsioon!D194)</f>
        <v>WC</v>
      </c>
      <c r="E193" s="58">
        <f>IF(Eksplikatsioon!F194=0,"",Eksplikatsioon!F194)</f>
        <v>3.7</v>
      </c>
      <c r="F193" s="23" t="str">
        <f>IF(Eksplikatsioon!H194=0,"",Eksplikatsioon!H194)</f>
        <v/>
      </c>
      <c r="G193" s="23" t="str">
        <f>IF(Eksplikatsioon!J194=0,"",Eksplikatsioon!J194)</f>
        <v>Ainukasutuses pind</v>
      </c>
      <c r="H193" s="23" t="str">
        <f>IF(Eksplikatsioon!K194=0,"",Eksplikatsioon!K194)</f>
        <v>Tartu Maakohus</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35">
      <c r="A194" s="23" t="str">
        <f>IF(Eksplikatsioon!A195=0,"",Eksplikatsioon!A195)</f>
        <v>03</v>
      </c>
      <c r="B194" s="60">
        <f>IF(Eksplikatsioon!B195=0,"",Eksplikatsioon!B195)</f>
        <v>309</v>
      </c>
      <c r="C194" s="23" t="str">
        <f>IF(Eksplikatsioon!C195=0,"",Eksplikatsioon!C195)</f>
        <v>ÜÜRITAV PIND</v>
      </c>
      <c r="D194" s="23" t="str">
        <f>IF(Eksplikatsioon!D195=0,"",Eksplikatsioon!D195)</f>
        <v>WC INVA</v>
      </c>
      <c r="E194" s="58">
        <f>IF(Eksplikatsioon!F195=0,"",Eksplikatsioon!F195)</f>
        <v>6.4</v>
      </c>
      <c r="F194" s="23" t="str">
        <f>IF(Eksplikatsioon!H195=0,"",Eksplikatsioon!H195)</f>
        <v/>
      </c>
      <c r="G194" s="23" t="str">
        <f>IF(Eksplikatsioon!J195=0,"",Eksplikatsioon!J195)</f>
        <v>Ainukasutuses pind</v>
      </c>
      <c r="H194" s="23" t="str">
        <f>IF(Eksplikatsioon!K195=0,"",Eksplikatsioon!K195)</f>
        <v>Tartu Maakohus</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35">
      <c r="A195" s="23" t="str">
        <f>IF(Eksplikatsioon!A196=0,"",Eksplikatsioon!A196)</f>
        <v>03</v>
      </c>
      <c r="B195" s="60">
        <f>IF(Eksplikatsioon!B196=0,"",Eksplikatsioon!B196)</f>
        <v>310</v>
      </c>
      <c r="C195" s="23" t="str">
        <f>IF(Eksplikatsioon!C196=0,"",Eksplikatsioon!C196)</f>
        <v>ÜÜRITAV PIND</v>
      </c>
      <c r="D195" s="23" t="str">
        <f>IF(Eksplikatsioon!D196=0,"",Eksplikatsioon!D196)</f>
        <v>VESTLUSRUUM</v>
      </c>
      <c r="E195" s="58">
        <f>IF(Eksplikatsioon!F196=0,"",Eksplikatsioon!F196)</f>
        <v>7.1</v>
      </c>
      <c r="F195" s="23" t="str">
        <f>IF(Eksplikatsioon!H196=0,"",Eksplikatsioon!H196)</f>
        <v/>
      </c>
      <c r="G195" s="23" t="str">
        <f>IF(Eksplikatsioon!J196=0,"",Eksplikatsioon!J196)</f>
        <v>Ainukasutuses pind</v>
      </c>
      <c r="H195" s="23" t="str">
        <f>IF(Eksplikatsioon!K196=0,"",Eksplikatsioon!K196)</f>
        <v>Tartu Maakohus</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35">
      <c r="A196" s="23" t="str">
        <f>IF(Eksplikatsioon!A197=0,"",Eksplikatsioon!A197)</f>
        <v>03</v>
      </c>
      <c r="B196" s="60">
        <f>IF(Eksplikatsioon!B197=0,"",Eksplikatsioon!B197)</f>
        <v>311</v>
      </c>
      <c r="C196" s="23" t="str">
        <f>IF(Eksplikatsioon!C197=0,"",Eksplikatsioon!C197)</f>
        <v>ÜÜRITAV PIND</v>
      </c>
      <c r="D196" s="23" t="str">
        <f>IF(Eksplikatsioon!D197=0,"",Eksplikatsioon!D197)</f>
        <v>KÖÖK/ PUHKERUUM</v>
      </c>
      <c r="E196" s="58">
        <f>IF(Eksplikatsioon!F197=0,"",Eksplikatsioon!F197)</f>
        <v>113.6</v>
      </c>
      <c r="F196" s="23" t="str">
        <f>IF(Eksplikatsioon!H197=0,"",Eksplikatsioon!H197)</f>
        <v/>
      </c>
      <c r="G196" s="23" t="str">
        <f>IF(Eksplikatsioon!J197=0,"",Eksplikatsioon!J197)</f>
        <v>Ainukasutuses pind</v>
      </c>
      <c r="H196" s="23" t="str">
        <f>IF(Eksplikatsioon!K197=0,"",Eksplikatsioon!K197)</f>
        <v>Tartu Maakohus</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35">
      <c r="A197" s="23" t="str">
        <f>IF(Eksplikatsioon!A198=0,"",Eksplikatsioon!A198)</f>
        <v>03</v>
      </c>
      <c r="B197" s="60">
        <f>IF(Eksplikatsioon!B198=0,"",Eksplikatsioon!B198)</f>
        <v>312</v>
      </c>
      <c r="C197" s="23" t="str">
        <f>IF(Eksplikatsioon!C198=0,"",Eksplikatsioon!C198)</f>
        <v>ÜÜRITAV PIND</v>
      </c>
      <c r="D197" s="23" t="str">
        <f>IF(Eksplikatsioon!D198=0,"",Eksplikatsioon!D198)</f>
        <v>NÕUPIDAMINE</v>
      </c>
      <c r="E197" s="58">
        <f>IF(Eksplikatsioon!F198=0,"",Eksplikatsioon!F198)</f>
        <v>48.3</v>
      </c>
      <c r="F197" s="23" t="str">
        <f>IF(Eksplikatsioon!H198=0,"",Eksplikatsioon!H198)</f>
        <v/>
      </c>
      <c r="G197" s="23" t="str">
        <f>IF(Eksplikatsioon!J198=0,"",Eksplikatsioon!J198)</f>
        <v>Ainukasutuses pind</v>
      </c>
      <c r="H197" s="23" t="str">
        <f>IF(Eksplikatsioon!K198=0,"",Eksplikatsioon!K198)</f>
        <v>Tartu Maakohus</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35">
      <c r="A198" s="23" t="str">
        <f>IF(Eksplikatsioon!A199=0,"",Eksplikatsioon!A199)</f>
        <v>03</v>
      </c>
      <c r="B198" s="60">
        <f>IF(Eksplikatsioon!B199=0,"",Eksplikatsioon!B199)</f>
        <v>313</v>
      </c>
      <c r="C198" s="23" t="str">
        <f>IF(Eksplikatsioon!C199=0,"",Eksplikatsioon!C199)</f>
        <v>ÜÜRITAV PIND</v>
      </c>
      <c r="D198" s="23" t="str">
        <f>IF(Eksplikatsioon!D199=0,"",Eksplikatsioon!D199)</f>
        <v>PRINT</v>
      </c>
      <c r="E198" s="58">
        <f>IF(Eksplikatsioon!F199=0,"",Eksplikatsioon!F199)</f>
        <v>4.0999999999999996</v>
      </c>
      <c r="F198" s="23" t="str">
        <f>IF(Eksplikatsioon!H199=0,"",Eksplikatsioon!H199)</f>
        <v/>
      </c>
      <c r="G198" s="23" t="str">
        <f>IF(Eksplikatsioon!J199=0,"",Eksplikatsioon!J199)</f>
        <v>Ainukasutuses pind</v>
      </c>
      <c r="H198" s="23" t="str">
        <f>IF(Eksplikatsioon!K199=0,"",Eksplikatsioon!K199)</f>
        <v>Tartu Maakohus</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35">
      <c r="A199" s="23" t="str">
        <f>IF(Eksplikatsioon!A200=0,"",Eksplikatsioon!A200)</f>
        <v>03</v>
      </c>
      <c r="B199" s="60">
        <f>IF(Eksplikatsioon!B200=0,"",Eksplikatsioon!B200)</f>
        <v>314</v>
      </c>
      <c r="C199" s="23" t="str">
        <f>IF(Eksplikatsioon!C200=0,"",Eksplikatsioon!C200)</f>
        <v>ÜÜRITAV PIND</v>
      </c>
      <c r="D199" s="23" t="str">
        <f>IF(Eksplikatsioon!D200=0,"",Eksplikatsioon!D200)</f>
        <v>KABINET</v>
      </c>
      <c r="E199" s="58">
        <f>IF(Eksplikatsioon!F200=0,"",Eksplikatsioon!F200)</f>
        <v>23</v>
      </c>
      <c r="F199" s="23" t="str">
        <f>IF(Eksplikatsioon!H200=0,"",Eksplikatsioon!H200)</f>
        <v/>
      </c>
      <c r="G199" s="23" t="str">
        <f>IF(Eksplikatsioon!J200=0,"",Eksplikatsioon!J200)</f>
        <v>Ainukasutuses pind</v>
      </c>
      <c r="H199" s="23" t="str">
        <f>IF(Eksplikatsioon!K200=0,"",Eksplikatsioon!K200)</f>
        <v>Tartu Maakohus</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35">
      <c r="A200" s="23" t="str">
        <f>IF(Eksplikatsioon!A201=0,"",Eksplikatsioon!A201)</f>
        <v>03</v>
      </c>
      <c r="B200" s="60">
        <f>IF(Eksplikatsioon!B201=0,"",Eksplikatsioon!B201)</f>
        <v>315</v>
      </c>
      <c r="C200" s="23" t="str">
        <f>IF(Eksplikatsioon!C201=0,"",Eksplikatsioon!C201)</f>
        <v>ÜÜRITAV PIND</v>
      </c>
      <c r="D200" s="23" t="str">
        <f>IF(Eksplikatsioon!D201=0,"",Eksplikatsioon!D201)</f>
        <v>KABINET</v>
      </c>
      <c r="E200" s="58">
        <f>IF(Eksplikatsioon!F201=0,"",Eksplikatsioon!F201)</f>
        <v>22.6</v>
      </c>
      <c r="F200" s="23" t="str">
        <f>IF(Eksplikatsioon!H201=0,"",Eksplikatsioon!H201)</f>
        <v/>
      </c>
      <c r="G200" s="23" t="str">
        <f>IF(Eksplikatsioon!J201=0,"",Eksplikatsioon!J201)</f>
        <v>Ainukasutuses pind</v>
      </c>
      <c r="H200" s="23" t="str">
        <f>IF(Eksplikatsioon!K201=0,"",Eksplikatsioon!K201)</f>
        <v>Tartu Maakohus</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35">
      <c r="A201" s="23" t="str">
        <f>IF(Eksplikatsioon!A202=0,"",Eksplikatsioon!A202)</f>
        <v>03</v>
      </c>
      <c r="B201" s="60">
        <f>IF(Eksplikatsioon!B202=0,"",Eksplikatsioon!B202)</f>
        <v>316</v>
      </c>
      <c r="C201" s="23" t="str">
        <f>IF(Eksplikatsioon!C202=0,"",Eksplikatsioon!C202)</f>
        <v>ÜÜRITAV PIND</v>
      </c>
      <c r="D201" s="23" t="str">
        <f>IF(Eksplikatsioon!D202=0,"",Eksplikatsioon!D202)</f>
        <v>KABINET</v>
      </c>
      <c r="E201" s="58">
        <f>IF(Eksplikatsioon!F202=0,"",Eksplikatsioon!F202)</f>
        <v>32.700000000000003</v>
      </c>
      <c r="F201" s="23" t="str">
        <f>IF(Eksplikatsioon!H202=0,"",Eksplikatsioon!H202)</f>
        <v/>
      </c>
      <c r="G201" s="23" t="str">
        <f>IF(Eksplikatsioon!J202=0,"",Eksplikatsioon!J202)</f>
        <v>Ainukasutuses pind</v>
      </c>
      <c r="H201" s="23" t="str">
        <f>IF(Eksplikatsioon!K202=0,"",Eksplikatsioon!K202)</f>
        <v>Tartu Maakohus</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35">
      <c r="A202" s="23" t="str">
        <f>IF(Eksplikatsioon!A203=0,"",Eksplikatsioon!A203)</f>
        <v>03</v>
      </c>
      <c r="B202" s="60">
        <f>IF(Eksplikatsioon!B203=0,"",Eksplikatsioon!B203)</f>
        <v>317</v>
      </c>
      <c r="C202" s="23" t="str">
        <f>IF(Eksplikatsioon!C203=0,"",Eksplikatsioon!C203)</f>
        <v>ÜÜRITAV PIND</v>
      </c>
      <c r="D202" s="23" t="str">
        <f>IF(Eksplikatsioon!D203=0,"",Eksplikatsioon!D203)</f>
        <v>KABINET</v>
      </c>
      <c r="E202" s="58">
        <f>IF(Eksplikatsioon!F203=0,"",Eksplikatsioon!F203)</f>
        <v>21.3</v>
      </c>
      <c r="F202" s="23" t="str">
        <f>IF(Eksplikatsioon!H203=0,"",Eksplikatsioon!H203)</f>
        <v/>
      </c>
      <c r="G202" s="23" t="str">
        <f>IF(Eksplikatsioon!J203=0,"",Eksplikatsioon!J203)</f>
        <v>Ainukasutuses pind</v>
      </c>
      <c r="H202" s="23" t="str">
        <f>IF(Eksplikatsioon!K203=0,"",Eksplikatsioon!K203)</f>
        <v>Tartu Maakohus</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35">
      <c r="A203" s="23" t="str">
        <f>IF(Eksplikatsioon!A204=0,"",Eksplikatsioon!A204)</f>
        <v>03</v>
      </c>
      <c r="B203" s="60">
        <f>IF(Eksplikatsioon!B204=0,"",Eksplikatsioon!B204)</f>
        <v>318</v>
      </c>
      <c r="C203" s="23" t="str">
        <f>IF(Eksplikatsioon!C204=0,"",Eksplikatsioon!C204)</f>
        <v>ÜÜRITAV PIND</v>
      </c>
      <c r="D203" s="23" t="str">
        <f>IF(Eksplikatsioon!D204=0,"",Eksplikatsioon!D204)</f>
        <v>KABINET</v>
      </c>
      <c r="E203" s="58">
        <f>IF(Eksplikatsioon!F204=0,"",Eksplikatsioon!F204)</f>
        <v>21.4</v>
      </c>
      <c r="F203" s="23" t="str">
        <f>IF(Eksplikatsioon!H204=0,"",Eksplikatsioon!H204)</f>
        <v/>
      </c>
      <c r="G203" s="23" t="str">
        <f>IF(Eksplikatsioon!J204=0,"",Eksplikatsioon!J204)</f>
        <v>Ainukasutuses pind</v>
      </c>
      <c r="H203" s="23" t="str">
        <f>IF(Eksplikatsioon!K204=0,"",Eksplikatsioon!K204)</f>
        <v>Tartu Maakohus</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35">
      <c r="A204" s="23" t="str">
        <f>IF(Eksplikatsioon!A205=0,"",Eksplikatsioon!A205)</f>
        <v>03</v>
      </c>
      <c r="B204" s="60">
        <f>IF(Eksplikatsioon!B205=0,"",Eksplikatsioon!B205)</f>
        <v>319</v>
      </c>
      <c r="C204" s="23" t="str">
        <f>IF(Eksplikatsioon!C205=0,"",Eksplikatsioon!C205)</f>
        <v>ÜÜRITAV PIND</v>
      </c>
      <c r="D204" s="23" t="str">
        <f>IF(Eksplikatsioon!D205=0,"",Eksplikatsioon!D205)</f>
        <v>KORIDOR</v>
      </c>
      <c r="E204" s="58">
        <f>IF(Eksplikatsioon!F205=0,"",Eksplikatsioon!F205)</f>
        <v>229.8</v>
      </c>
      <c r="F204" s="23" t="str">
        <f>IF(Eksplikatsioon!H205=0,"",Eksplikatsioon!H205)</f>
        <v/>
      </c>
      <c r="G204" s="23" t="str">
        <f>IF(Eksplikatsioon!J205=0,"",Eksplikatsioon!J205)</f>
        <v>Ainukasutuses pind</v>
      </c>
      <c r="H204" s="23" t="str">
        <f>IF(Eksplikatsioon!K205=0,"",Eksplikatsioon!K205)</f>
        <v>Tartu Maakohus</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35">
      <c r="A205" s="23" t="str">
        <f>IF(Eksplikatsioon!A206=0,"",Eksplikatsioon!A206)</f>
        <v>03</v>
      </c>
      <c r="B205" s="60">
        <f>IF(Eksplikatsioon!B206=0,"",Eksplikatsioon!B206)</f>
        <v>320</v>
      </c>
      <c r="C205" s="23" t="str">
        <f>IF(Eksplikatsioon!C206=0,"",Eksplikatsioon!C206)</f>
        <v>ÜÜRITAV PIND</v>
      </c>
      <c r="D205" s="23" t="str">
        <f>IF(Eksplikatsioon!D206=0,"",Eksplikatsioon!D206)</f>
        <v>KABINET</v>
      </c>
      <c r="E205" s="58">
        <f>IF(Eksplikatsioon!F206=0,"",Eksplikatsioon!F206)</f>
        <v>22.8</v>
      </c>
      <c r="F205" s="23" t="str">
        <f>IF(Eksplikatsioon!H206=0,"",Eksplikatsioon!H206)</f>
        <v/>
      </c>
      <c r="G205" s="23" t="str">
        <f>IF(Eksplikatsioon!J206=0,"",Eksplikatsioon!J206)</f>
        <v>Ainukasutuses pind</v>
      </c>
      <c r="H205" s="23" t="str">
        <f>IF(Eksplikatsioon!K206=0,"",Eksplikatsioon!K206)</f>
        <v>Tartu Maakohus</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35">
      <c r="A206" s="23" t="str">
        <f>IF(Eksplikatsioon!A207=0,"",Eksplikatsioon!A207)</f>
        <v>03</v>
      </c>
      <c r="B206" s="60">
        <f>IF(Eksplikatsioon!B207=0,"",Eksplikatsioon!B207)</f>
        <v>321</v>
      </c>
      <c r="C206" s="23" t="str">
        <f>IF(Eksplikatsioon!C207=0,"",Eksplikatsioon!C207)</f>
        <v>ÜÜRITAV PIND</v>
      </c>
      <c r="D206" s="23" t="str">
        <f>IF(Eksplikatsioon!D207=0,"",Eksplikatsioon!D207)</f>
        <v>KABINET</v>
      </c>
      <c r="E206" s="58">
        <f>IF(Eksplikatsioon!F207=0,"",Eksplikatsioon!F207)</f>
        <v>23.2</v>
      </c>
      <c r="F206" s="23" t="str">
        <f>IF(Eksplikatsioon!H207=0,"",Eksplikatsioon!H207)</f>
        <v/>
      </c>
      <c r="G206" s="23" t="str">
        <f>IF(Eksplikatsioon!J207=0,"",Eksplikatsioon!J207)</f>
        <v>Ainukasutuses pind</v>
      </c>
      <c r="H206" s="23" t="str">
        <f>IF(Eksplikatsioon!K207=0,"",Eksplikatsioon!K207)</f>
        <v>Tartu Maakohus</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35">
      <c r="A207" s="23" t="str">
        <f>IF(Eksplikatsioon!A208=0,"",Eksplikatsioon!A208)</f>
        <v>03</v>
      </c>
      <c r="B207" s="60">
        <f>IF(Eksplikatsioon!B208=0,"",Eksplikatsioon!B208)</f>
        <v>322</v>
      </c>
      <c r="C207" s="23" t="str">
        <f>IF(Eksplikatsioon!C208=0,"",Eksplikatsioon!C208)</f>
        <v>ÜÜRITAV PIND</v>
      </c>
      <c r="D207" s="23" t="str">
        <f>IF(Eksplikatsioon!D208=0,"",Eksplikatsioon!D208)</f>
        <v>VESTLUSRUUM</v>
      </c>
      <c r="E207" s="58">
        <f>IF(Eksplikatsioon!F208=0,"",Eksplikatsioon!F208)</f>
        <v>7.3</v>
      </c>
      <c r="F207" s="23" t="str">
        <f>IF(Eksplikatsioon!H208=0,"",Eksplikatsioon!H208)</f>
        <v/>
      </c>
      <c r="G207" s="23" t="str">
        <f>IF(Eksplikatsioon!J208=0,"",Eksplikatsioon!J208)</f>
        <v>Ainukasutuses pind</v>
      </c>
      <c r="H207" s="23" t="str">
        <f>IF(Eksplikatsioon!K208=0,"",Eksplikatsioon!K208)</f>
        <v>Tartu Maakohus</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35">
      <c r="A208" s="23" t="str">
        <f>IF(Eksplikatsioon!A209=0,"",Eksplikatsioon!A209)</f>
        <v>03</v>
      </c>
      <c r="B208" s="60">
        <f>IF(Eksplikatsioon!B209=0,"",Eksplikatsioon!B209)</f>
        <v>323</v>
      </c>
      <c r="C208" s="23" t="str">
        <f>IF(Eksplikatsioon!C209=0,"",Eksplikatsioon!C209)</f>
        <v>ÜÜRITAV PIND</v>
      </c>
      <c r="D208" s="23" t="str">
        <f>IF(Eksplikatsioon!D209=0,"",Eksplikatsioon!D209)</f>
        <v>VESTLUSRUUM</v>
      </c>
      <c r="E208" s="58">
        <f>IF(Eksplikatsioon!F209=0,"",Eksplikatsioon!F209)</f>
        <v>8.4</v>
      </c>
      <c r="F208" s="23" t="str">
        <f>IF(Eksplikatsioon!H209=0,"",Eksplikatsioon!H209)</f>
        <v/>
      </c>
      <c r="G208" s="23" t="str">
        <f>IF(Eksplikatsioon!J209=0,"",Eksplikatsioon!J209)</f>
        <v>Ainukasutuses pind</v>
      </c>
      <c r="H208" s="23" t="str">
        <f>IF(Eksplikatsioon!K209=0,"",Eksplikatsioon!K209)</f>
        <v>Tartu Maakohus</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35">
      <c r="A209" s="23" t="str">
        <f>IF(Eksplikatsioon!A210=0,"",Eksplikatsioon!A210)</f>
        <v>03</v>
      </c>
      <c r="B209" s="60">
        <f>IF(Eksplikatsioon!B210=0,"",Eksplikatsioon!B210)</f>
        <v>324</v>
      </c>
      <c r="C209" s="23" t="str">
        <f>IF(Eksplikatsioon!C210=0,"",Eksplikatsioon!C210)</f>
        <v>ÜÜRITAV PIND</v>
      </c>
      <c r="D209" s="23" t="str">
        <f>IF(Eksplikatsioon!D210=0,"",Eksplikatsioon!D210)</f>
        <v>KABINET</v>
      </c>
      <c r="E209" s="58">
        <f>IF(Eksplikatsioon!F210=0,"",Eksplikatsioon!F210)</f>
        <v>23.5</v>
      </c>
      <c r="F209" s="23" t="str">
        <f>IF(Eksplikatsioon!H210=0,"",Eksplikatsioon!H210)</f>
        <v/>
      </c>
      <c r="G209" s="23" t="str">
        <f>IF(Eksplikatsioon!J210=0,"",Eksplikatsioon!J210)</f>
        <v>Ainukasutuses pind</v>
      </c>
      <c r="H209" s="23" t="str">
        <f>IF(Eksplikatsioon!K210=0,"",Eksplikatsioon!K210)</f>
        <v>Tartu Maakohus</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35">
      <c r="A210" s="23" t="str">
        <f>IF(Eksplikatsioon!A211=0,"",Eksplikatsioon!A211)</f>
        <v>03</v>
      </c>
      <c r="B210" s="60">
        <f>IF(Eksplikatsioon!B211=0,"",Eksplikatsioon!B211)</f>
        <v>325</v>
      </c>
      <c r="C210" s="23" t="str">
        <f>IF(Eksplikatsioon!C211=0,"",Eksplikatsioon!C211)</f>
        <v>ÜÜRITAV PIND</v>
      </c>
      <c r="D210" s="23" t="str">
        <f>IF(Eksplikatsioon!D211=0,"",Eksplikatsioon!D211)</f>
        <v>KABINET</v>
      </c>
      <c r="E210" s="58">
        <f>IF(Eksplikatsioon!F211=0,"",Eksplikatsioon!F211)</f>
        <v>18.8</v>
      </c>
      <c r="F210" s="23" t="str">
        <f>IF(Eksplikatsioon!H211=0,"",Eksplikatsioon!H211)</f>
        <v/>
      </c>
      <c r="G210" s="23" t="str">
        <f>IF(Eksplikatsioon!J211=0,"",Eksplikatsioon!J211)</f>
        <v>Ainukasutuses pind</v>
      </c>
      <c r="H210" s="23" t="str">
        <f>IF(Eksplikatsioon!K211=0,"",Eksplikatsioon!K211)</f>
        <v>Tartu Maakohus</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35">
      <c r="A211" s="23" t="str">
        <f>IF(Eksplikatsioon!A212=0,"",Eksplikatsioon!A212)</f>
        <v>03</v>
      </c>
      <c r="B211" s="60">
        <f>IF(Eksplikatsioon!B212=0,"",Eksplikatsioon!B212)</f>
        <v>326</v>
      </c>
      <c r="C211" s="23" t="str">
        <f>IF(Eksplikatsioon!C212=0,"",Eksplikatsioon!C212)</f>
        <v>ÜÜRITAV PIND</v>
      </c>
      <c r="D211" s="23" t="str">
        <f>IF(Eksplikatsioon!D212=0,"",Eksplikatsioon!D212)</f>
        <v>KABINET</v>
      </c>
      <c r="E211" s="58">
        <f>IF(Eksplikatsioon!F212=0,"",Eksplikatsioon!F212)</f>
        <v>18.7</v>
      </c>
      <c r="F211" s="23" t="str">
        <f>IF(Eksplikatsioon!H212=0,"",Eksplikatsioon!H212)</f>
        <v/>
      </c>
      <c r="G211" s="23" t="str">
        <f>IF(Eksplikatsioon!J212=0,"",Eksplikatsioon!J212)</f>
        <v>Ainukasutuses pind</v>
      </c>
      <c r="H211" s="23" t="str">
        <f>IF(Eksplikatsioon!K212=0,"",Eksplikatsioon!K212)</f>
        <v>Tartu Maakohus</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35">
      <c r="A212" s="23" t="str">
        <f>IF(Eksplikatsioon!A213=0,"",Eksplikatsioon!A213)</f>
        <v>03</v>
      </c>
      <c r="B212" s="60">
        <f>IF(Eksplikatsioon!B213=0,"",Eksplikatsioon!B213)</f>
        <v>327</v>
      </c>
      <c r="C212" s="23" t="str">
        <f>IF(Eksplikatsioon!C213=0,"",Eksplikatsioon!C213)</f>
        <v>ÜÜRITAV PIND</v>
      </c>
      <c r="D212" s="23" t="str">
        <f>IF(Eksplikatsioon!D213=0,"",Eksplikatsioon!D213)</f>
        <v>KABINET</v>
      </c>
      <c r="E212" s="58">
        <f>IF(Eksplikatsioon!F213=0,"",Eksplikatsioon!F213)</f>
        <v>18.7</v>
      </c>
      <c r="F212" s="23" t="str">
        <f>IF(Eksplikatsioon!H213=0,"",Eksplikatsioon!H213)</f>
        <v/>
      </c>
      <c r="G212" s="23" t="str">
        <f>IF(Eksplikatsioon!J213=0,"",Eksplikatsioon!J213)</f>
        <v>Ainukasutuses pind</v>
      </c>
      <c r="H212" s="23" t="str">
        <f>IF(Eksplikatsioon!K213=0,"",Eksplikatsioon!K213)</f>
        <v>Tartu Maakohus</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hidden="1" x14ac:dyDescent="0.35">
      <c r="A213" s="23" t="str">
        <f>IF(Eksplikatsioon!A214=0,"",Eksplikatsioon!A214)</f>
        <v>03</v>
      </c>
      <c r="B213" s="60">
        <f>IF(Eksplikatsioon!B214=0,"",Eksplikatsioon!B214)</f>
        <v>328</v>
      </c>
      <c r="C213" s="23" t="str">
        <f>IF(Eksplikatsioon!C214=0,"",Eksplikatsioon!C214)</f>
        <v>TEHNOPIND</v>
      </c>
      <c r="D213" s="23" t="str">
        <f>IF(Eksplikatsioon!D214=0,"",Eksplikatsioon!D214)</f>
        <v>TEHNORUUM</v>
      </c>
      <c r="E213" s="58">
        <f>IF(Eksplikatsioon!F214=0,"",Eksplikatsioon!F214)</f>
        <v>6.3</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35">
      <c r="A214" s="23" t="str">
        <f>IF(Eksplikatsioon!A215=0,"",Eksplikatsioon!A215)</f>
        <v>03</v>
      </c>
      <c r="B214" s="60">
        <f>IF(Eksplikatsioon!B215=0,"",Eksplikatsioon!B215)</f>
        <v>329</v>
      </c>
      <c r="C214" s="23" t="str">
        <f>IF(Eksplikatsioon!C215=0,"",Eksplikatsioon!C215)</f>
        <v>ÜÜRITAV PIND</v>
      </c>
      <c r="D214" s="23" t="str">
        <f>IF(Eksplikatsioon!D215=0,"",Eksplikatsioon!D215)</f>
        <v>KABINET</v>
      </c>
      <c r="E214" s="58">
        <f>IF(Eksplikatsioon!F215=0,"",Eksplikatsioon!F215)</f>
        <v>18.7</v>
      </c>
      <c r="F214" s="23" t="str">
        <f>IF(Eksplikatsioon!H215=0,"",Eksplikatsioon!H215)</f>
        <v/>
      </c>
      <c r="G214" s="23" t="str">
        <f>IF(Eksplikatsioon!J215=0,"",Eksplikatsioon!J215)</f>
        <v>Ainukasutuses pind</v>
      </c>
      <c r="H214" s="23" t="str">
        <f>IF(Eksplikatsioon!K215=0,"",Eksplikatsioon!K215)</f>
        <v>Tartu Maakohus</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35">
      <c r="A215" s="23" t="str">
        <f>IF(Eksplikatsioon!A216=0,"",Eksplikatsioon!A216)</f>
        <v>03</v>
      </c>
      <c r="B215" s="60">
        <f>IF(Eksplikatsioon!B216=0,"",Eksplikatsioon!B216)</f>
        <v>330</v>
      </c>
      <c r="C215" s="23" t="str">
        <f>IF(Eksplikatsioon!C216=0,"",Eksplikatsioon!C216)</f>
        <v>ÜÜRITAV PIND</v>
      </c>
      <c r="D215" s="23" t="str">
        <f>IF(Eksplikatsioon!D216=0,"",Eksplikatsioon!D216)</f>
        <v>KABINET</v>
      </c>
      <c r="E215" s="58">
        <f>IF(Eksplikatsioon!F216=0,"",Eksplikatsioon!F216)</f>
        <v>18.8</v>
      </c>
      <c r="F215" s="23" t="str">
        <f>IF(Eksplikatsioon!H216=0,"",Eksplikatsioon!H216)</f>
        <v/>
      </c>
      <c r="G215" s="23" t="str">
        <f>IF(Eksplikatsioon!J216=0,"",Eksplikatsioon!J216)</f>
        <v>Ainukasutuses pind</v>
      </c>
      <c r="H215" s="23" t="str">
        <f>IF(Eksplikatsioon!K216=0,"",Eksplikatsioon!K216)</f>
        <v>Tartu Maakohus</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35">
      <c r="A216" s="23" t="str">
        <f>IF(Eksplikatsioon!A217=0,"",Eksplikatsioon!A217)</f>
        <v>03</v>
      </c>
      <c r="B216" s="60">
        <f>IF(Eksplikatsioon!B217=0,"",Eksplikatsioon!B217)</f>
        <v>331</v>
      </c>
      <c r="C216" s="23" t="str">
        <f>IF(Eksplikatsioon!C217=0,"",Eksplikatsioon!C217)</f>
        <v>ÜÜRITAV PIND</v>
      </c>
      <c r="D216" s="23" t="str">
        <f>IF(Eksplikatsioon!D217=0,"",Eksplikatsioon!D217)</f>
        <v>VESTLUSRUUM</v>
      </c>
      <c r="E216" s="58">
        <f>IF(Eksplikatsioon!F217=0,"",Eksplikatsioon!F217)</f>
        <v>9.8000000000000007</v>
      </c>
      <c r="F216" s="23" t="str">
        <f>IF(Eksplikatsioon!H217=0,"",Eksplikatsioon!H217)</f>
        <v/>
      </c>
      <c r="G216" s="23" t="str">
        <f>IF(Eksplikatsioon!J217=0,"",Eksplikatsioon!J217)</f>
        <v>Ainukasutuses pind</v>
      </c>
      <c r="H216" s="23" t="str">
        <f>IF(Eksplikatsioon!K217=0,"",Eksplikatsioon!K217)</f>
        <v>Tartu Maakohus</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35">
      <c r="A217" s="23" t="str">
        <f>IF(Eksplikatsioon!A218=0,"",Eksplikatsioon!A218)</f>
        <v>03</v>
      </c>
      <c r="B217" s="60">
        <f>IF(Eksplikatsioon!B218=0,"",Eksplikatsioon!B218)</f>
        <v>332</v>
      </c>
      <c r="C217" s="23" t="str">
        <f>IF(Eksplikatsioon!C218=0,"",Eksplikatsioon!C218)</f>
        <v>ÜÜRITAV PIND</v>
      </c>
      <c r="D217" s="23" t="str">
        <f>IF(Eksplikatsioon!D218=0,"",Eksplikatsioon!D218)</f>
        <v>KABINET</v>
      </c>
      <c r="E217" s="58">
        <f>IF(Eksplikatsioon!F218=0,"",Eksplikatsioon!F218)</f>
        <v>18.8</v>
      </c>
      <c r="F217" s="23" t="str">
        <f>IF(Eksplikatsioon!H218=0,"",Eksplikatsioon!H218)</f>
        <v/>
      </c>
      <c r="G217" s="23" t="str">
        <f>IF(Eksplikatsioon!J218=0,"",Eksplikatsioon!J218)</f>
        <v>Ainukasutuses pind</v>
      </c>
      <c r="H217" s="23" t="str">
        <f>IF(Eksplikatsioon!K218=0,"",Eksplikatsioon!K218)</f>
        <v>Tartu Maakohus</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35">
      <c r="A218" s="23" t="str">
        <f>IF(Eksplikatsioon!A219=0,"",Eksplikatsioon!A219)</f>
        <v>03</v>
      </c>
      <c r="B218" s="60">
        <f>IF(Eksplikatsioon!B219=0,"",Eksplikatsioon!B219)</f>
        <v>333</v>
      </c>
      <c r="C218" s="23" t="str">
        <f>IF(Eksplikatsioon!C219=0,"",Eksplikatsioon!C219)</f>
        <v>ÜÜRITAV PIND</v>
      </c>
      <c r="D218" s="23" t="str">
        <f>IF(Eksplikatsioon!D219=0,"",Eksplikatsioon!D219)</f>
        <v>KABINET</v>
      </c>
      <c r="E218" s="58">
        <f>IF(Eksplikatsioon!F219=0,"",Eksplikatsioon!F219)</f>
        <v>20.399999999999999</v>
      </c>
      <c r="F218" s="23" t="str">
        <f>IF(Eksplikatsioon!H219=0,"",Eksplikatsioon!H219)</f>
        <v/>
      </c>
      <c r="G218" s="23" t="str">
        <f>IF(Eksplikatsioon!J219=0,"",Eksplikatsioon!J219)</f>
        <v>Ainukasutuses pind</v>
      </c>
      <c r="H218" s="23" t="str">
        <f>IF(Eksplikatsioon!K219=0,"",Eksplikatsioon!K219)</f>
        <v>Tartu Maakohus</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35">
      <c r="A219" s="23" t="str">
        <f>IF(Eksplikatsioon!A220=0,"",Eksplikatsioon!A220)</f>
        <v>03</v>
      </c>
      <c r="B219" s="60">
        <f>IF(Eksplikatsioon!B220=0,"",Eksplikatsioon!B220)</f>
        <v>334</v>
      </c>
      <c r="C219" s="23" t="str">
        <f>IF(Eksplikatsioon!C220=0,"",Eksplikatsioon!C220)</f>
        <v>ÜÜRITAV PIND</v>
      </c>
      <c r="D219" s="23" t="str">
        <f>IF(Eksplikatsioon!D220=0,"",Eksplikatsioon!D220)</f>
        <v>PUHKEALA</v>
      </c>
      <c r="E219" s="58">
        <f>IF(Eksplikatsioon!F220=0,"",Eksplikatsioon!F220)</f>
        <v>11.7</v>
      </c>
      <c r="F219" s="23" t="str">
        <f>IF(Eksplikatsioon!H220=0,"",Eksplikatsioon!H220)</f>
        <v/>
      </c>
      <c r="G219" s="23" t="str">
        <f>IF(Eksplikatsioon!J220=0,"",Eksplikatsioon!J220)</f>
        <v>Ainukasutuses pind</v>
      </c>
      <c r="H219" s="23" t="str">
        <f>IF(Eksplikatsioon!K220=0,"",Eksplikatsioon!K220)</f>
        <v>Tartu Maakohus</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35">
      <c r="A220" s="23" t="str">
        <f>IF(Eksplikatsioon!A221=0,"",Eksplikatsioon!A221)</f>
        <v>03</v>
      </c>
      <c r="B220" s="60">
        <f>IF(Eksplikatsioon!B221=0,"",Eksplikatsioon!B221)</f>
        <v>335</v>
      </c>
      <c r="C220" s="23" t="str">
        <f>IF(Eksplikatsioon!C221=0,"",Eksplikatsioon!C221)</f>
        <v>ÜÜRITAV PIND</v>
      </c>
      <c r="D220" s="23" t="str">
        <f>IF(Eksplikatsioon!D221=0,"",Eksplikatsioon!D221)</f>
        <v>KABINET</v>
      </c>
      <c r="E220" s="58">
        <f>IF(Eksplikatsioon!F221=0,"",Eksplikatsioon!F221)</f>
        <v>20.6</v>
      </c>
      <c r="F220" s="23" t="str">
        <f>IF(Eksplikatsioon!H221=0,"",Eksplikatsioon!H221)</f>
        <v/>
      </c>
      <c r="G220" s="23" t="str">
        <f>IF(Eksplikatsioon!J221=0,"",Eksplikatsioon!J221)</f>
        <v>Ainukasutuses pind</v>
      </c>
      <c r="H220" s="23" t="str">
        <f>IF(Eksplikatsioon!K221=0,"",Eksplikatsioon!K221)</f>
        <v>Tartu Maakohus</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35">
      <c r="A221" s="23" t="str">
        <f>IF(Eksplikatsioon!A222=0,"",Eksplikatsioon!A222)</f>
        <v>03</v>
      </c>
      <c r="B221" s="60">
        <f>IF(Eksplikatsioon!B222=0,"",Eksplikatsioon!B222)</f>
        <v>336</v>
      </c>
      <c r="C221" s="23" t="str">
        <f>IF(Eksplikatsioon!C222=0,"",Eksplikatsioon!C222)</f>
        <v>ÜÜRITAV PIND</v>
      </c>
      <c r="D221" s="23" t="str">
        <f>IF(Eksplikatsioon!D222=0,"",Eksplikatsioon!D222)</f>
        <v>KABINET</v>
      </c>
      <c r="E221" s="58">
        <f>IF(Eksplikatsioon!F222=0,"",Eksplikatsioon!F222)</f>
        <v>19.5</v>
      </c>
      <c r="F221" s="23" t="str">
        <f>IF(Eksplikatsioon!H222=0,"",Eksplikatsioon!H222)</f>
        <v/>
      </c>
      <c r="G221" s="23" t="str">
        <f>IF(Eksplikatsioon!J222=0,"",Eksplikatsioon!J222)</f>
        <v>Ainukasutuses pind</v>
      </c>
      <c r="H221" s="23" t="str">
        <f>IF(Eksplikatsioon!K222=0,"",Eksplikatsioon!K222)</f>
        <v>Tartu Maakohus</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35">
      <c r="A222" s="23" t="str">
        <f>IF(Eksplikatsioon!A223=0,"",Eksplikatsioon!A223)</f>
        <v>03</v>
      </c>
      <c r="B222" s="60">
        <f>IF(Eksplikatsioon!B223=0,"",Eksplikatsioon!B223)</f>
        <v>337</v>
      </c>
      <c r="C222" s="23" t="str">
        <f>IF(Eksplikatsioon!C223=0,"",Eksplikatsioon!C223)</f>
        <v>ÜÜRITAV PIND</v>
      </c>
      <c r="D222" s="23" t="str">
        <f>IF(Eksplikatsioon!D223=0,"",Eksplikatsioon!D223)</f>
        <v>WC</v>
      </c>
      <c r="E222" s="58">
        <f>IF(Eksplikatsioon!F223=0,"",Eksplikatsioon!F223)</f>
        <v>3</v>
      </c>
      <c r="F222" s="23" t="str">
        <f>IF(Eksplikatsioon!H223=0,"",Eksplikatsioon!H223)</f>
        <v/>
      </c>
      <c r="G222" s="23" t="str">
        <f>IF(Eksplikatsioon!J223=0,"",Eksplikatsioon!J223)</f>
        <v>Ainukasutuses pind</v>
      </c>
      <c r="H222" s="23" t="str">
        <f>IF(Eksplikatsioon!K223=0,"",Eksplikatsioon!K223)</f>
        <v>Tartu Maakohus</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35">
      <c r="A223" s="23" t="str">
        <f>IF(Eksplikatsioon!A224=0,"",Eksplikatsioon!A224)</f>
        <v>03</v>
      </c>
      <c r="B223" s="60">
        <f>IF(Eksplikatsioon!B224=0,"",Eksplikatsioon!B224)</f>
        <v>338</v>
      </c>
      <c r="C223" s="23" t="str">
        <f>IF(Eksplikatsioon!C224=0,"",Eksplikatsioon!C224)</f>
        <v>ÜÜRITAV PIND</v>
      </c>
      <c r="D223" s="23" t="str">
        <f>IF(Eksplikatsioon!D224=0,"",Eksplikatsioon!D224)</f>
        <v>WC</v>
      </c>
      <c r="E223" s="58">
        <f>IF(Eksplikatsioon!F224=0,"",Eksplikatsioon!F224)</f>
        <v>3</v>
      </c>
      <c r="F223" s="23" t="str">
        <f>IF(Eksplikatsioon!H224=0,"",Eksplikatsioon!H224)</f>
        <v/>
      </c>
      <c r="G223" s="23" t="str">
        <f>IF(Eksplikatsioon!J224=0,"",Eksplikatsioon!J224)</f>
        <v>Ainukasutuses pind</v>
      </c>
      <c r="H223" s="23" t="str">
        <f>IF(Eksplikatsioon!K224=0,"",Eksplikatsioon!K224)</f>
        <v>Tartu Maakohus</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35">
      <c r="A224" s="23" t="str">
        <f>IF(Eksplikatsioon!A225=0,"",Eksplikatsioon!A225)</f>
        <v>03</v>
      </c>
      <c r="B224" s="60">
        <f>IF(Eksplikatsioon!B225=0,"",Eksplikatsioon!B225)</f>
        <v>339</v>
      </c>
      <c r="C224" s="23" t="str">
        <f>IF(Eksplikatsioon!C225=0,"",Eksplikatsioon!C225)</f>
        <v>ÜÜRITAV PIND</v>
      </c>
      <c r="D224" s="23" t="str">
        <f>IF(Eksplikatsioon!D225=0,"",Eksplikatsioon!D225)</f>
        <v>WC</v>
      </c>
      <c r="E224" s="58">
        <f>IF(Eksplikatsioon!F225=0,"",Eksplikatsioon!F225)</f>
        <v>2.9</v>
      </c>
      <c r="F224" s="23" t="str">
        <f>IF(Eksplikatsioon!H225=0,"",Eksplikatsioon!H225)</f>
        <v/>
      </c>
      <c r="G224" s="23" t="str">
        <f>IF(Eksplikatsioon!J225=0,"",Eksplikatsioon!J225)</f>
        <v>Ainukasutuses pind</v>
      </c>
      <c r="H224" s="23" t="str">
        <f>IF(Eksplikatsioon!K225=0,"",Eksplikatsioon!K225)</f>
        <v>Tartu Maakohus</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35">
      <c r="A225" s="23" t="str">
        <f>IF(Eksplikatsioon!A226=0,"",Eksplikatsioon!A226)</f>
        <v>03</v>
      </c>
      <c r="B225" s="60">
        <f>IF(Eksplikatsioon!B226=0,"",Eksplikatsioon!B226)</f>
        <v>340</v>
      </c>
      <c r="C225" s="23" t="str">
        <f>IF(Eksplikatsioon!C226=0,"",Eksplikatsioon!C226)</f>
        <v>ÜÜRITAV PIND</v>
      </c>
      <c r="D225" s="23" t="str">
        <f>IF(Eksplikatsioon!D226=0,"",Eksplikatsioon!D226)</f>
        <v>KORIDOR</v>
      </c>
      <c r="E225" s="58">
        <f>IF(Eksplikatsioon!F226=0,"",Eksplikatsioon!F226)</f>
        <v>3.2</v>
      </c>
      <c r="F225" s="23" t="str">
        <f>IF(Eksplikatsioon!H226=0,"",Eksplikatsioon!H226)</f>
        <v/>
      </c>
      <c r="G225" s="23" t="str">
        <f>IF(Eksplikatsioon!J226=0,"",Eksplikatsioon!J226)</f>
        <v>Ainukasutuses pind</v>
      </c>
      <c r="H225" s="23" t="str">
        <f>IF(Eksplikatsioon!K226=0,"",Eksplikatsioon!K226)</f>
        <v>Tartu Maakohus</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hidden="1" x14ac:dyDescent="0.35">
      <c r="A226" s="23" t="str">
        <f>IF(Eksplikatsioon!A227=0,"",Eksplikatsioon!A227)</f>
        <v>03</v>
      </c>
      <c r="B226" s="60">
        <f>IF(Eksplikatsioon!B227=0,"",Eksplikatsioon!B227)</f>
        <v>341</v>
      </c>
      <c r="C226" s="23" t="str">
        <f>IF(Eksplikatsioon!C227=0,"",Eksplikatsioon!C227)</f>
        <v>VERTIKAALSETE ÜHENDUSTEEDE PIND</v>
      </c>
      <c r="D226" s="23" t="str">
        <f>IF(Eksplikatsioon!D227=0,"",Eksplikatsioon!D227)</f>
        <v>TREPIKODA TR-3</v>
      </c>
      <c r="E226" s="58">
        <f>IF(Eksplikatsioon!F227=0,"",Eksplikatsioon!F227)</f>
        <v>23.8</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35">
      <c r="A227" s="23" t="str">
        <f>IF(Eksplikatsioon!A228=0,"",Eksplikatsioon!A228)</f>
        <v>03</v>
      </c>
      <c r="B227" s="60">
        <f>IF(Eksplikatsioon!B228=0,"",Eksplikatsioon!B228)</f>
        <v>342</v>
      </c>
      <c r="C227" s="23" t="str">
        <f>IF(Eksplikatsioon!C228=0,"",Eksplikatsioon!C228)</f>
        <v>ÜÜRITAV PIND</v>
      </c>
      <c r="D227" s="23" t="str">
        <f>IF(Eksplikatsioon!D228=0,"",Eksplikatsioon!D228)</f>
        <v>KABINET</v>
      </c>
      <c r="E227" s="58">
        <f>IF(Eksplikatsioon!F228=0,"",Eksplikatsioon!F228)</f>
        <v>15.5</v>
      </c>
      <c r="F227" s="23" t="str">
        <f>IF(Eksplikatsioon!H228=0,"",Eksplikatsioon!H228)</f>
        <v/>
      </c>
      <c r="G227" s="23" t="str">
        <f>IF(Eksplikatsioon!J228=0,"",Eksplikatsioon!J228)</f>
        <v>Ainukasutuses pind</v>
      </c>
      <c r="H227" s="23" t="str">
        <f>IF(Eksplikatsioon!K228=0,"",Eksplikatsioon!K228)</f>
        <v>Tartu Maakohus</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35">
      <c r="A228" s="23" t="str">
        <f>IF(Eksplikatsioon!A229=0,"",Eksplikatsioon!A229)</f>
        <v>03</v>
      </c>
      <c r="B228" s="60" t="str">
        <f>IF(Eksplikatsioon!B229=0,"",Eksplikatsioon!B229)</f>
        <v>342a</v>
      </c>
      <c r="C228" s="23" t="str">
        <f>IF(Eksplikatsioon!C229=0,"",Eksplikatsioon!C229)</f>
        <v>ÜÜRITAV PIND</v>
      </c>
      <c r="D228" s="23" t="str">
        <f>IF(Eksplikatsioon!D229=0,"",Eksplikatsioon!D229)</f>
        <v>KABINET</v>
      </c>
      <c r="E228" s="58">
        <f>IF(Eksplikatsioon!F229=0,"",Eksplikatsioon!F229)</f>
        <v>18</v>
      </c>
      <c r="F228" s="23" t="str">
        <f>IF(Eksplikatsioon!H229=0,"",Eksplikatsioon!H229)</f>
        <v/>
      </c>
      <c r="G228" s="23" t="str">
        <f>IF(Eksplikatsioon!J229=0,"",Eksplikatsioon!J229)</f>
        <v>Ainukasutuses pind</v>
      </c>
      <c r="H228" s="23" t="str">
        <f>IF(Eksplikatsioon!K229=0,"",Eksplikatsioon!K229)</f>
        <v>Tartu Maakohus</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35">
      <c r="A229" s="23" t="str">
        <f>IF(Eksplikatsioon!A230=0,"",Eksplikatsioon!A230)</f>
        <v>03</v>
      </c>
      <c r="B229" s="60" t="str">
        <f>IF(Eksplikatsioon!B230=0,"",Eksplikatsioon!B230)</f>
        <v>342b</v>
      </c>
      <c r="C229" s="23" t="str">
        <f>IF(Eksplikatsioon!C230=0,"",Eksplikatsioon!C230)</f>
        <v>ÜÜRITAV PIND</v>
      </c>
      <c r="D229" s="23" t="str">
        <f>IF(Eksplikatsioon!D230=0,"",Eksplikatsioon!D230)</f>
        <v>KABINET</v>
      </c>
      <c r="E229" s="58">
        <f>IF(Eksplikatsioon!F230=0,"",Eksplikatsioon!F230)</f>
        <v>13.9</v>
      </c>
      <c r="F229" s="23" t="str">
        <f>IF(Eksplikatsioon!H230=0,"",Eksplikatsioon!H230)</f>
        <v/>
      </c>
      <c r="G229" s="23" t="str">
        <f>IF(Eksplikatsioon!J230=0,"",Eksplikatsioon!J230)</f>
        <v>Ainukasutuses pind</v>
      </c>
      <c r="H229" s="23" t="str">
        <f>IF(Eksplikatsioon!K230=0,"",Eksplikatsioon!K230)</f>
        <v>Tartu Maakohus</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35">
      <c r="A230" s="23" t="str">
        <f>IF(Eksplikatsioon!A231=0,"",Eksplikatsioon!A231)</f>
        <v>03</v>
      </c>
      <c r="B230" s="60">
        <f>IF(Eksplikatsioon!B231=0,"",Eksplikatsioon!B231)</f>
        <v>343</v>
      </c>
      <c r="C230" s="23" t="str">
        <f>IF(Eksplikatsioon!C231=0,"",Eksplikatsioon!C231)</f>
        <v>ÜÜRITAV PIND</v>
      </c>
      <c r="D230" s="23" t="str">
        <f>IF(Eksplikatsioon!D231=0,"",Eksplikatsioon!D231)</f>
        <v>KABINET</v>
      </c>
      <c r="E230" s="58">
        <f>IF(Eksplikatsioon!F231=0,"",Eksplikatsioon!F231)</f>
        <v>13.9</v>
      </c>
      <c r="F230" s="23" t="str">
        <f>IF(Eksplikatsioon!H231=0,"",Eksplikatsioon!H231)</f>
        <v/>
      </c>
      <c r="G230" s="23" t="str">
        <f>IF(Eksplikatsioon!J231=0,"",Eksplikatsioon!J231)</f>
        <v>Ainukasutuses pind</v>
      </c>
      <c r="H230" s="23" t="str">
        <f>IF(Eksplikatsioon!K231=0,"",Eksplikatsioon!K231)</f>
        <v>Tartu Maakohus</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35">
      <c r="A231" s="23" t="str">
        <f>IF(Eksplikatsioon!A232=0,"",Eksplikatsioon!A232)</f>
        <v>03</v>
      </c>
      <c r="B231" s="60" t="str">
        <f>IF(Eksplikatsioon!B232=0,"",Eksplikatsioon!B232)</f>
        <v>343a</v>
      </c>
      <c r="C231" s="23" t="str">
        <f>IF(Eksplikatsioon!C232=0,"",Eksplikatsioon!C232)</f>
        <v>ÜÜRITAV PIND</v>
      </c>
      <c r="D231" s="23" t="str">
        <f>IF(Eksplikatsioon!D232=0,"",Eksplikatsioon!D232)</f>
        <v>KABINET</v>
      </c>
      <c r="E231" s="58">
        <f>IF(Eksplikatsioon!F232=0,"",Eksplikatsioon!F232)</f>
        <v>15.5</v>
      </c>
      <c r="F231" s="23" t="str">
        <f>IF(Eksplikatsioon!H232=0,"",Eksplikatsioon!H232)</f>
        <v/>
      </c>
      <c r="G231" s="23" t="str">
        <f>IF(Eksplikatsioon!J232=0,"",Eksplikatsioon!J232)</f>
        <v>Ainukasutuses pind</v>
      </c>
      <c r="H231" s="23" t="str">
        <f>IF(Eksplikatsioon!K232=0,"",Eksplikatsioon!K232)</f>
        <v>Tartu Maakohus</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35">
      <c r="A232" s="23" t="str">
        <f>IF(Eksplikatsioon!A233=0,"",Eksplikatsioon!A233)</f>
        <v>03</v>
      </c>
      <c r="B232" s="60" t="str">
        <f>IF(Eksplikatsioon!B233=0,"",Eksplikatsioon!B233)</f>
        <v>343b</v>
      </c>
      <c r="C232" s="23" t="str">
        <f>IF(Eksplikatsioon!C233=0,"",Eksplikatsioon!C233)</f>
        <v>ÜÜRITAV PIND</v>
      </c>
      <c r="D232" s="23" t="str">
        <f>IF(Eksplikatsioon!D233=0,"",Eksplikatsioon!D233)</f>
        <v>KABINET</v>
      </c>
      <c r="E232" s="58">
        <f>IF(Eksplikatsioon!F233=0,"",Eksplikatsioon!F233)</f>
        <v>15.5</v>
      </c>
      <c r="F232" s="23" t="str">
        <f>IF(Eksplikatsioon!H233=0,"",Eksplikatsioon!H233)</f>
        <v/>
      </c>
      <c r="G232" s="23" t="str">
        <f>IF(Eksplikatsioon!J233=0,"",Eksplikatsioon!J233)</f>
        <v>Ainukasutuses pind</v>
      </c>
      <c r="H232" s="23" t="str">
        <f>IF(Eksplikatsioon!K233=0,"",Eksplikatsioon!K233)</f>
        <v>Tartu Maakohus</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35">
      <c r="A233" s="23" t="str">
        <f>IF(Eksplikatsioon!A234=0,"",Eksplikatsioon!A234)</f>
        <v>03</v>
      </c>
      <c r="B233" s="60">
        <f>IF(Eksplikatsioon!B234=0,"",Eksplikatsioon!B234)</f>
        <v>344</v>
      </c>
      <c r="C233" s="23" t="str">
        <f>IF(Eksplikatsioon!C234=0,"",Eksplikatsioon!C234)</f>
        <v>ÜÜRITAV PIND</v>
      </c>
      <c r="D233" s="23" t="str">
        <f>IF(Eksplikatsioon!D234=0,"",Eksplikatsioon!D234)</f>
        <v>AVATUD ALA</v>
      </c>
      <c r="E233" s="58">
        <f>IF(Eksplikatsioon!F234=0,"",Eksplikatsioon!F234)</f>
        <v>50.5</v>
      </c>
      <c r="F233" s="23" t="str">
        <f>IF(Eksplikatsioon!H234=0,"",Eksplikatsioon!H234)</f>
        <v/>
      </c>
      <c r="G233" s="23" t="str">
        <f>IF(Eksplikatsioon!J234=0,"",Eksplikatsioon!J234)</f>
        <v>Ainukasutuses pind</v>
      </c>
      <c r="H233" s="23" t="str">
        <f>IF(Eksplikatsioon!K234=0,"",Eksplikatsioon!K234)</f>
        <v>Tartu Maakohus</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35">
      <c r="A234" s="23" t="str">
        <f>IF(Eksplikatsioon!A235=0,"",Eksplikatsioon!A235)</f>
        <v>03</v>
      </c>
      <c r="B234" s="60">
        <f>IF(Eksplikatsioon!B235=0,"",Eksplikatsioon!B235)</f>
        <v>345</v>
      </c>
      <c r="C234" s="23" t="str">
        <f>IF(Eksplikatsioon!C235=0,"",Eksplikatsioon!C235)</f>
        <v>ÜÜRITAV PIND</v>
      </c>
      <c r="D234" s="23" t="str">
        <f>IF(Eksplikatsioon!D235=0,"",Eksplikatsioon!D235)</f>
        <v>KABINET</v>
      </c>
      <c r="E234" s="58">
        <f>IF(Eksplikatsioon!F235=0,"",Eksplikatsioon!F235)</f>
        <v>14.8</v>
      </c>
      <c r="F234" s="23" t="str">
        <f>IF(Eksplikatsioon!H235=0,"",Eksplikatsioon!H235)</f>
        <v/>
      </c>
      <c r="G234" s="23" t="str">
        <f>IF(Eksplikatsioon!J235=0,"",Eksplikatsioon!J235)</f>
        <v>Ainukasutuses pind</v>
      </c>
      <c r="H234" s="23" t="str">
        <f>IF(Eksplikatsioon!K235=0,"",Eksplikatsioon!K235)</f>
        <v>Tartu Maakohus</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35">
      <c r="A235" s="23" t="str">
        <f>IF(Eksplikatsioon!A236=0,"",Eksplikatsioon!A236)</f>
        <v>03</v>
      </c>
      <c r="B235" s="60" t="str">
        <f>IF(Eksplikatsioon!B236=0,"",Eksplikatsioon!B236)</f>
        <v>345a</v>
      </c>
      <c r="C235" s="23" t="str">
        <f>IF(Eksplikatsioon!C236=0,"",Eksplikatsioon!C236)</f>
        <v>ÜÜRITAV PIND</v>
      </c>
      <c r="D235" s="23" t="str">
        <f>IF(Eksplikatsioon!D236=0,"",Eksplikatsioon!D236)</f>
        <v>KABINET</v>
      </c>
      <c r="E235" s="58">
        <f>IF(Eksplikatsioon!F236=0,"",Eksplikatsioon!F236)</f>
        <v>13.7</v>
      </c>
      <c r="F235" s="23" t="str">
        <f>IF(Eksplikatsioon!H236=0,"",Eksplikatsioon!H236)</f>
        <v/>
      </c>
      <c r="G235" s="23" t="str">
        <f>IF(Eksplikatsioon!J236=0,"",Eksplikatsioon!J236)</f>
        <v>Ainukasutuses pind</v>
      </c>
      <c r="H235" s="23" t="str">
        <f>IF(Eksplikatsioon!K236=0,"",Eksplikatsioon!K236)</f>
        <v>Tartu Maakohus</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35">
      <c r="A236" s="23" t="str">
        <f>IF(Eksplikatsioon!A237=0,"",Eksplikatsioon!A237)</f>
        <v>03</v>
      </c>
      <c r="B236" s="60" t="str">
        <f>IF(Eksplikatsioon!B237=0,"",Eksplikatsioon!B237)</f>
        <v>345b</v>
      </c>
      <c r="C236" s="23" t="str">
        <f>IF(Eksplikatsioon!C237=0,"",Eksplikatsioon!C237)</f>
        <v>ÜÜRITAV PIND</v>
      </c>
      <c r="D236" s="23" t="str">
        <f>IF(Eksplikatsioon!D237=0,"",Eksplikatsioon!D237)</f>
        <v>KABINET</v>
      </c>
      <c r="E236" s="58">
        <f>IF(Eksplikatsioon!F237=0,"",Eksplikatsioon!F237)</f>
        <v>17.100000000000001</v>
      </c>
      <c r="F236" s="23" t="str">
        <f>IF(Eksplikatsioon!H237=0,"",Eksplikatsioon!H237)</f>
        <v/>
      </c>
      <c r="G236" s="23" t="str">
        <f>IF(Eksplikatsioon!J237=0,"",Eksplikatsioon!J237)</f>
        <v>Ainukasutuses pind</v>
      </c>
      <c r="H236" s="23" t="str">
        <f>IF(Eksplikatsioon!K237=0,"",Eksplikatsioon!K237)</f>
        <v>Tartu Maakohus</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hidden="1" x14ac:dyDescent="0.35">
      <c r="A237" s="23" t="str">
        <f>IF(Eksplikatsioon!A238=0,"",Eksplikatsioon!A238)</f>
        <v>03</v>
      </c>
      <c r="B237" s="60">
        <f>IF(Eksplikatsioon!B238=0,"",Eksplikatsioon!B238)</f>
        <v>346</v>
      </c>
      <c r="C237" s="23" t="str">
        <f>IF(Eksplikatsioon!C238=0,"",Eksplikatsioon!C238)</f>
        <v>VERTIKAALSETE ÜHENDUSTEEDE PIND</v>
      </c>
      <c r="D237" s="23" t="str">
        <f>IF(Eksplikatsioon!D238=0,"",Eksplikatsioon!D238)</f>
        <v>LIFT L-6</v>
      </c>
      <c r="E237" s="58">
        <f>IF(Eksplikatsioon!F238=0,"",Eksplikatsioon!F238)</f>
        <v>3.4</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hidden="1" x14ac:dyDescent="0.35">
      <c r="A238" s="23" t="str">
        <f>IF(Eksplikatsioon!A239=0,"",Eksplikatsioon!A239)</f>
        <v>03</v>
      </c>
      <c r="B238" s="60">
        <f>IF(Eksplikatsioon!B239=0,"",Eksplikatsioon!B239)</f>
        <v>347</v>
      </c>
      <c r="C238" s="23" t="str">
        <f>IF(Eksplikatsioon!C239=0,"",Eksplikatsioon!C239)</f>
        <v>VERTIKAALSETE ÜHENDUSTEEDE PIND</v>
      </c>
      <c r="D238" s="23" t="str">
        <f>IF(Eksplikatsioon!D239=0,"",Eksplikatsioon!D239)</f>
        <v>LIFT L-7</v>
      </c>
      <c r="E238" s="58">
        <f>IF(Eksplikatsioon!F239=0,"",Eksplikatsioon!F239)</f>
        <v>3.4</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35">
      <c r="A239" s="23" t="str">
        <f>IF(Eksplikatsioon!A240=0,"",Eksplikatsioon!A240)</f>
        <v>03</v>
      </c>
      <c r="B239" s="60">
        <f>IF(Eksplikatsioon!B240=0,"",Eksplikatsioon!B240)</f>
        <v>348</v>
      </c>
      <c r="C239" s="23" t="str">
        <f>IF(Eksplikatsioon!C240=0,"",Eksplikatsioon!C240)</f>
        <v>ÜÜRITAV PIND</v>
      </c>
      <c r="D239" s="23" t="str">
        <f>IF(Eksplikatsioon!D240=0,"",Eksplikatsioon!D240)</f>
        <v>FUAJEE</v>
      </c>
      <c r="E239" s="58">
        <f>IF(Eksplikatsioon!F240=0,"",Eksplikatsioon!F240)</f>
        <v>20.3</v>
      </c>
      <c r="F239" s="23" t="str">
        <f>IF(Eksplikatsioon!H240=0,"",Eksplikatsioon!H240)</f>
        <v/>
      </c>
      <c r="G239" s="23" t="str">
        <f>IF(Eksplikatsioon!J240=0,"",Eksplikatsioon!J240)</f>
        <v>Ainukasutuses pind</v>
      </c>
      <c r="H239" s="23" t="str">
        <f>IF(Eksplikatsioon!K240=0,"",Eksplikatsioon!K240)</f>
        <v>Tartu Maakohus</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35">
      <c r="A240" s="23" t="str">
        <f>IF(Eksplikatsioon!A241=0,"",Eksplikatsioon!A241)</f>
        <v>03</v>
      </c>
      <c r="B240" s="60">
        <f>IF(Eksplikatsioon!B241=0,"",Eksplikatsioon!B241)</f>
        <v>349</v>
      </c>
      <c r="C240" s="23" t="str">
        <f>IF(Eksplikatsioon!C241=0,"",Eksplikatsioon!C241)</f>
        <v>ÜÜRITAV PIND</v>
      </c>
      <c r="D240" s="23" t="str">
        <f>IF(Eksplikatsioon!D241=0,"",Eksplikatsioon!D241)</f>
        <v>NÕUPIDAMINE</v>
      </c>
      <c r="E240" s="58">
        <f>IF(Eksplikatsioon!F241=0,"",Eksplikatsioon!F241)</f>
        <v>29.2</v>
      </c>
      <c r="F240" s="23" t="str">
        <f>IF(Eksplikatsioon!H241=0,"",Eksplikatsioon!H241)</f>
        <v/>
      </c>
      <c r="G240" s="23" t="str">
        <f>IF(Eksplikatsioon!J241=0,"",Eksplikatsioon!J241)</f>
        <v>Ainukasutuses pind</v>
      </c>
      <c r="H240" s="23" t="str">
        <f>IF(Eksplikatsioon!K241=0,"",Eksplikatsioon!K241)</f>
        <v>Tartu Maakohus</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35">
      <c r="A241" s="23" t="str">
        <f>IF(Eksplikatsioon!A242=0,"",Eksplikatsioon!A242)</f>
        <v>03</v>
      </c>
      <c r="B241" s="60">
        <f>IF(Eksplikatsioon!B242=0,"",Eksplikatsioon!B242)</f>
        <v>350</v>
      </c>
      <c r="C241" s="23" t="str">
        <f>IF(Eksplikatsioon!C242=0,"",Eksplikatsioon!C242)</f>
        <v>ÜÜRITAV PIND</v>
      </c>
      <c r="D241" s="23" t="str">
        <f>IF(Eksplikatsioon!D242=0,"",Eksplikatsioon!D242)</f>
        <v>VESTLUSRUUM</v>
      </c>
      <c r="E241" s="58">
        <f>IF(Eksplikatsioon!F242=0,"",Eksplikatsioon!F242)</f>
        <v>6.8</v>
      </c>
      <c r="F241" s="23" t="str">
        <f>IF(Eksplikatsioon!H242=0,"",Eksplikatsioon!H242)</f>
        <v/>
      </c>
      <c r="G241" s="23" t="str">
        <f>IF(Eksplikatsioon!J242=0,"",Eksplikatsioon!J242)</f>
        <v>Ainukasutuses pind</v>
      </c>
      <c r="H241" s="23" t="str">
        <f>IF(Eksplikatsioon!K242=0,"",Eksplikatsioon!K242)</f>
        <v>Tartu Maakohus</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35">
      <c r="A242" s="23" t="str">
        <f>IF(Eksplikatsioon!A243=0,"",Eksplikatsioon!A243)</f>
        <v>03</v>
      </c>
      <c r="B242" s="60">
        <f>IF(Eksplikatsioon!B243=0,"",Eksplikatsioon!B243)</f>
        <v>351</v>
      </c>
      <c r="C242" s="23" t="str">
        <f>IF(Eksplikatsioon!C243=0,"",Eksplikatsioon!C243)</f>
        <v>ÜÜRITAV PIND</v>
      </c>
      <c r="D242" s="23" t="str">
        <f>IF(Eksplikatsioon!D243=0,"",Eksplikatsioon!D243)</f>
        <v>TOIMIKUTE HOIDLA</v>
      </c>
      <c r="E242" s="58">
        <f>IF(Eksplikatsioon!F243=0,"",Eksplikatsioon!F243)</f>
        <v>9.3000000000000007</v>
      </c>
      <c r="F242" s="23" t="str">
        <f>IF(Eksplikatsioon!H243=0,"",Eksplikatsioon!H243)</f>
        <v/>
      </c>
      <c r="G242" s="23" t="str">
        <f>IF(Eksplikatsioon!J243=0,"",Eksplikatsioon!J243)</f>
        <v>Ainukasutuses pind</v>
      </c>
      <c r="H242" s="23" t="str">
        <f>IF(Eksplikatsioon!K243=0,"",Eksplikatsioon!K243)</f>
        <v>Tartu Maakohus</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hidden="1" x14ac:dyDescent="0.35">
      <c r="A243" s="23" t="str">
        <f>IF(Eksplikatsioon!A244=0,"",Eksplikatsioon!A244)</f>
        <v>03</v>
      </c>
      <c r="B243" s="60">
        <f>IF(Eksplikatsioon!B244=0,"",Eksplikatsioon!B244)</f>
        <v>352</v>
      </c>
      <c r="C243" s="23" t="str">
        <f>IF(Eksplikatsioon!C244=0,"",Eksplikatsioon!C244)</f>
        <v>TEHNOPIND</v>
      </c>
      <c r="D243" s="23" t="str">
        <f>IF(Eksplikatsioon!D244=0,"",Eksplikatsioon!D244)</f>
        <v>NÕRKVOOL</v>
      </c>
      <c r="E243" s="58">
        <f>IF(Eksplikatsioon!F244=0,"",Eksplikatsioon!F244)</f>
        <v>5.2</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35">
      <c r="A244" s="23" t="str">
        <f>IF(Eksplikatsioon!A245=0,"",Eksplikatsioon!A245)</f>
        <v>03</v>
      </c>
      <c r="B244" s="60">
        <f>IF(Eksplikatsioon!B245=0,"",Eksplikatsioon!B245)</f>
        <v>353</v>
      </c>
      <c r="C244" s="23" t="str">
        <f>IF(Eksplikatsioon!C245=0,"",Eksplikatsioon!C245)</f>
        <v>ÜÜRITAV PIND</v>
      </c>
      <c r="D244" s="23" t="str">
        <f>IF(Eksplikatsioon!D245=0,"",Eksplikatsioon!D245)</f>
        <v>KABINET</v>
      </c>
      <c r="E244" s="58">
        <f>IF(Eksplikatsioon!F245=0,"",Eksplikatsioon!F245)</f>
        <v>13.4</v>
      </c>
      <c r="F244" s="23" t="str">
        <f>IF(Eksplikatsioon!H245=0,"",Eksplikatsioon!H245)</f>
        <v/>
      </c>
      <c r="G244" s="23" t="str">
        <f>IF(Eksplikatsioon!J245=0,"",Eksplikatsioon!J245)</f>
        <v>Ainukasutuses pind</v>
      </c>
      <c r="H244" s="23" t="str">
        <f>IF(Eksplikatsioon!K245=0,"",Eksplikatsioon!K245)</f>
        <v>Tartu Maakohus</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35">
      <c r="A245" s="23" t="str">
        <f>IF(Eksplikatsioon!A246=0,"",Eksplikatsioon!A246)</f>
        <v>03</v>
      </c>
      <c r="B245" s="60">
        <f>IF(Eksplikatsioon!B246=0,"",Eksplikatsioon!B246)</f>
        <v>354</v>
      </c>
      <c r="C245" s="23" t="str">
        <f>IF(Eksplikatsioon!C246=0,"",Eksplikatsioon!C246)</f>
        <v>ÜÜRITAV PIND</v>
      </c>
      <c r="D245" s="23" t="str">
        <f>IF(Eksplikatsioon!D246=0,"",Eksplikatsioon!D246)</f>
        <v>KABINET</v>
      </c>
      <c r="E245" s="58">
        <f>IF(Eksplikatsioon!F246=0,"",Eksplikatsioon!F246)</f>
        <v>15.8</v>
      </c>
      <c r="F245" s="23" t="str">
        <f>IF(Eksplikatsioon!H246=0,"",Eksplikatsioon!H246)</f>
        <v/>
      </c>
      <c r="G245" s="23" t="str">
        <f>IF(Eksplikatsioon!J246=0,"",Eksplikatsioon!J246)</f>
        <v>Ainukasutuses pind</v>
      </c>
      <c r="H245" s="23" t="str">
        <f>IF(Eksplikatsioon!K246=0,"",Eksplikatsioon!K246)</f>
        <v>Tartu Maakohus</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35">
      <c r="A246" s="23" t="str">
        <f>IF(Eksplikatsioon!A247=0,"",Eksplikatsioon!A247)</f>
        <v>03</v>
      </c>
      <c r="B246" s="60">
        <f>IF(Eksplikatsioon!B247=0,"",Eksplikatsioon!B247)</f>
        <v>355</v>
      </c>
      <c r="C246" s="23" t="str">
        <f>IF(Eksplikatsioon!C247=0,"",Eksplikatsioon!C247)</f>
        <v>ÜÜRITAV PIND</v>
      </c>
      <c r="D246" s="23" t="str">
        <f>IF(Eksplikatsioon!D247=0,"",Eksplikatsioon!D247)</f>
        <v>KABINET</v>
      </c>
      <c r="E246" s="58">
        <f>IF(Eksplikatsioon!F247=0,"",Eksplikatsioon!F247)</f>
        <v>17.100000000000001</v>
      </c>
      <c r="F246" s="23" t="str">
        <f>IF(Eksplikatsioon!H247=0,"",Eksplikatsioon!H247)</f>
        <v/>
      </c>
      <c r="G246" s="23" t="str">
        <f>IF(Eksplikatsioon!J247=0,"",Eksplikatsioon!J247)</f>
        <v>Ainukasutuses pind</v>
      </c>
      <c r="H246" s="23" t="str">
        <f>IF(Eksplikatsioon!K247=0,"",Eksplikatsioon!K247)</f>
        <v>Tartu Maakohus</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35">
      <c r="A247" s="23" t="str">
        <f>IF(Eksplikatsioon!A248=0,"",Eksplikatsioon!A248)</f>
        <v>03</v>
      </c>
      <c r="B247" s="60" t="str">
        <f>IF(Eksplikatsioon!B248=0,"",Eksplikatsioon!B248)</f>
        <v>355a</v>
      </c>
      <c r="C247" s="23" t="str">
        <f>IF(Eksplikatsioon!C248=0,"",Eksplikatsioon!C248)</f>
        <v>ÜÜRITAV PIND</v>
      </c>
      <c r="D247" s="23" t="str">
        <f>IF(Eksplikatsioon!D248=0,"",Eksplikatsioon!D248)</f>
        <v>KABINET</v>
      </c>
      <c r="E247" s="58">
        <f>IF(Eksplikatsioon!F248=0,"",Eksplikatsioon!F248)</f>
        <v>16.100000000000001</v>
      </c>
      <c r="F247" s="23" t="str">
        <f>IF(Eksplikatsioon!H248=0,"",Eksplikatsioon!H248)</f>
        <v/>
      </c>
      <c r="G247" s="23" t="str">
        <f>IF(Eksplikatsioon!J248=0,"",Eksplikatsioon!J248)</f>
        <v>Ainukasutuses pind</v>
      </c>
      <c r="H247" s="23" t="str">
        <f>IF(Eksplikatsioon!K248=0,"",Eksplikatsioon!K248)</f>
        <v>Tartu Maakohus</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35">
      <c r="A248" s="23" t="str">
        <f>IF(Eksplikatsioon!A249=0,"",Eksplikatsioon!A249)</f>
        <v>03</v>
      </c>
      <c r="B248" s="60" t="str">
        <f>IF(Eksplikatsioon!B249=0,"",Eksplikatsioon!B249)</f>
        <v>355b</v>
      </c>
      <c r="C248" s="23" t="str">
        <f>IF(Eksplikatsioon!C249=0,"",Eksplikatsioon!C249)</f>
        <v>ÜÜRITAV PIND</v>
      </c>
      <c r="D248" s="23" t="str">
        <f>IF(Eksplikatsioon!D249=0,"",Eksplikatsioon!D249)</f>
        <v>KABINET</v>
      </c>
      <c r="E248" s="58">
        <f>IF(Eksplikatsioon!F249=0,"",Eksplikatsioon!F249)</f>
        <v>14.5</v>
      </c>
      <c r="F248" s="23" t="str">
        <f>IF(Eksplikatsioon!H249=0,"",Eksplikatsioon!H249)</f>
        <v/>
      </c>
      <c r="G248" s="23" t="str">
        <f>IF(Eksplikatsioon!J249=0,"",Eksplikatsioon!J249)</f>
        <v>Ainukasutuses pind</v>
      </c>
      <c r="H248" s="23" t="str">
        <f>IF(Eksplikatsioon!K249=0,"",Eksplikatsioon!K249)</f>
        <v>Tartu Maakohus</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35">
      <c r="A249" s="23" t="str">
        <f>IF(Eksplikatsioon!A250=0,"",Eksplikatsioon!A250)</f>
        <v>03</v>
      </c>
      <c r="B249" s="60">
        <f>IF(Eksplikatsioon!B250=0,"",Eksplikatsioon!B250)</f>
        <v>356</v>
      </c>
      <c r="C249" s="23" t="str">
        <f>IF(Eksplikatsioon!C250=0,"",Eksplikatsioon!C250)</f>
        <v>ÜÜRITAV PIND</v>
      </c>
      <c r="D249" s="23" t="str">
        <f>IF(Eksplikatsioon!D250=0,"",Eksplikatsioon!D250)</f>
        <v>KABINET</v>
      </c>
      <c r="E249" s="58">
        <f>IF(Eksplikatsioon!F250=0,"",Eksplikatsioon!F250)</f>
        <v>16.100000000000001</v>
      </c>
      <c r="F249" s="23" t="str">
        <f>IF(Eksplikatsioon!H250=0,"",Eksplikatsioon!H250)</f>
        <v/>
      </c>
      <c r="G249" s="23" t="str">
        <f>IF(Eksplikatsioon!J250=0,"",Eksplikatsioon!J250)</f>
        <v>Ainukasutuses pind</v>
      </c>
      <c r="H249" s="23" t="str">
        <f>IF(Eksplikatsioon!K250=0,"",Eksplikatsioon!K250)</f>
        <v>Tartu Maakohus</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35">
      <c r="A250" s="23" t="str">
        <f>IF(Eksplikatsioon!A251=0,"",Eksplikatsioon!A251)</f>
        <v>03</v>
      </c>
      <c r="B250" s="60" t="str">
        <f>IF(Eksplikatsioon!B251=0,"",Eksplikatsioon!B251)</f>
        <v>356a</v>
      </c>
      <c r="C250" s="23" t="str">
        <f>IF(Eksplikatsioon!C251=0,"",Eksplikatsioon!C251)</f>
        <v>ÜÜRITAV PIND</v>
      </c>
      <c r="D250" s="23" t="str">
        <f>IF(Eksplikatsioon!D251=0,"",Eksplikatsioon!D251)</f>
        <v>KABINET</v>
      </c>
      <c r="E250" s="58">
        <f>IF(Eksplikatsioon!F251=0,"",Eksplikatsioon!F251)</f>
        <v>16.100000000000001</v>
      </c>
      <c r="F250" s="23" t="str">
        <f>IF(Eksplikatsioon!H251=0,"",Eksplikatsioon!H251)</f>
        <v/>
      </c>
      <c r="G250" s="23" t="str">
        <f>IF(Eksplikatsioon!J251=0,"",Eksplikatsioon!J251)</f>
        <v>Ainukasutuses pind</v>
      </c>
      <c r="H250" s="23" t="str">
        <f>IF(Eksplikatsioon!K251=0,"",Eksplikatsioon!K251)</f>
        <v>Tartu Maakohus</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35">
      <c r="A251" s="23" t="str">
        <f>IF(Eksplikatsioon!A252=0,"",Eksplikatsioon!A252)</f>
        <v>03</v>
      </c>
      <c r="B251" s="60" t="str">
        <f>IF(Eksplikatsioon!B252=0,"",Eksplikatsioon!B252)</f>
        <v>356b</v>
      </c>
      <c r="C251" s="23" t="str">
        <f>IF(Eksplikatsioon!C252=0,"",Eksplikatsioon!C252)</f>
        <v>ÜÜRITAV PIND</v>
      </c>
      <c r="D251" s="23" t="str">
        <f>IF(Eksplikatsioon!D252=0,"",Eksplikatsioon!D252)</f>
        <v>KABINET</v>
      </c>
      <c r="E251" s="58">
        <f>IF(Eksplikatsioon!F252=0,"",Eksplikatsioon!F252)</f>
        <v>16.100000000000001</v>
      </c>
      <c r="F251" s="23" t="str">
        <f>IF(Eksplikatsioon!H252=0,"",Eksplikatsioon!H252)</f>
        <v/>
      </c>
      <c r="G251" s="23" t="str">
        <f>IF(Eksplikatsioon!J252=0,"",Eksplikatsioon!J252)</f>
        <v>Ainukasutuses pind</v>
      </c>
      <c r="H251" s="23" t="str">
        <f>IF(Eksplikatsioon!K252=0,"",Eksplikatsioon!K252)</f>
        <v>Tartu Maakohus</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35">
      <c r="A252" s="23" t="str">
        <f>IF(Eksplikatsioon!A253=0,"",Eksplikatsioon!A253)</f>
        <v>03</v>
      </c>
      <c r="B252" s="60">
        <f>IF(Eksplikatsioon!B253=0,"",Eksplikatsioon!B253)</f>
        <v>357</v>
      </c>
      <c r="C252" s="23" t="str">
        <f>IF(Eksplikatsioon!C253=0,"",Eksplikatsioon!C253)</f>
        <v>ÜÜRITAV PIND</v>
      </c>
      <c r="D252" s="23" t="str">
        <f>IF(Eksplikatsioon!D253=0,"",Eksplikatsioon!D253)</f>
        <v>KABINET</v>
      </c>
      <c r="E252" s="58">
        <f>IF(Eksplikatsioon!F253=0,"",Eksplikatsioon!F253)</f>
        <v>16.100000000000001</v>
      </c>
      <c r="F252" s="23" t="str">
        <f>IF(Eksplikatsioon!H253=0,"",Eksplikatsioon!H253)</f>
        <v/>
      </c>
      <c r="G252" s="23" t="str">
        <f>IF(Eksplikatsioon!J253=0,"",Eksplikatsioon!J253)</f>
        <v>Ainukasutuses pind</v>
      </c>
      <c r="H252" s="23" t="str">
        <f>IF(Eksplikatsioon!K253=0,"",Eksplikatsioon!K253)</f>
        <v>Tartu Maakohus</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35">
      <c r="A253" s="23" t="str">
        <f>IF(Eksplikatsioon!A254=0,"",Eksplikatsioon!A254)</f>
        <v>03</v>
      </c>
      <c r="B253" s="60" t="str">
        <f>IF(Eksplikatsioon!B254=0,"",Eksplikatsioon!B254)</f>
        <v>357a</v>
      </c>
      <c r="C253" s="23" t="str">
        <f>IF(Eksplikatsioon!C254=0,"",Eksplikatsioon!C254)</f>
        <v>ÜÜRITAV PIND</v>
      </c>
      <c r="D253" s="23" t="str">
        <f>IF(Eksplikatsioon!D254=0,"",Eksplikatsioon!D254)</f>
        <v>KABINET</v>
      </c>
      <c r="E253" s="58">
        <f>IF(Eksplikatsioon!F254=0,"",Eksplikatsioon!F254)</f>
        <v>16.100000000000001</v>
      </c>
      <c r="F253" s="23" t="str">
        <f>IF(Eksplikatsioon!H254=0,"",Eksplikatsioon!H254)</f>
        <v/>
      </c>
      <c r="G253" s="23" t="str">
        <f>IF(Eksplikatsioon!J254=0,"",Eksplikatsioon!J254)</f>
        <v>Ainukasutuses pind</v>
      </c>
      <c r="H253" s="23" t="str">
        <f>IF(Eksplikatsioon!K254=0,"",Eksplikatsioon!K254)</f>
        <v>Tartu Maakohus</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35">
      <c r="A254" s="23" t="str">
        <f>IF(Eksplikatsioon!A255=0,"",Eksplikatsioon!A255)</f>
        <v>03</v>
      </c>
      <c r="B254" s="60" t="str">
        <f>IF(Eksplikatsioon!B255=0,"",Eksplikatsioon!B255)</f>
        <v>357b</v>
      </c>
      <c r="C254" s="23" t="str">
        <f>IF(Eksplikatsioon!C255=0,"",Eksplikatsioon!C255)</f>
        <v>ÜÜRITAV PIND</v>
      </c>
      <c r="D254" s="23" t="str">
        <f>IF(Eksplikatsioon!D255=0,"",Eksplikatsioon!D255)</f>
        <v>KABINET</v>
      </c>
      <c r="E254" s="58">
        <f>IF(Eksplikatsioon!F255=0,"",Eksplikatsioon!F255)</f>
        <v>16.100000000000001</v>
      </c>
      <c r="F254" s="23" t="str">
        <f>IF(Eksplikatsioon!H255=0,"",Eksplikatsioon!H255)</f>
        <v/>
      </c>
      <c r="G254" s="23" t="str">
        <f>IF(Eksplikatsioon!J255=0,"",Eksplikatsioon!J255)</f>
        <v>Ainukasutuses pind</v>
      </c>
      <c r="H254" s="23" t="str">
        <f>IF(Eksplikatsioon!K255=0,"",Eksplikatsioon!K255)</f>
        <v>Tartu Maakohus</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35">
      <c r="A255" s="23" t="str">
        <f>IF(Eksplikatsioon!A256=0,"",Eksplikatsioon!A256)</f>
        <v>03</v>
      </c>
      <c r="B255" s="60">
        <f>IF(Eksplikatsioon!B256=0,"",Eksplikatsioon!B256)</f>
        <v>358</v>
      </c>
      <c r="C255" s="23" t="str">
        <f>IF(Eksplikatsioon!C256=0,"",Eksplikatsioon!C256)</f>
        <v>ÜÜRITAV PIND</v>
      </c>
      <c r="D255" s="23" t="str">
        <f>IF(Eksplikatsioon!D256=0,"",Eksplikatsioon!D256)</f>
        <v>KABINET</v>
      </c>
      <c r="E255" s="58">
        <f>IF(Eksplikatsioon!F256=0,"",Eksplikatsioon!F256)</f>
        <v>16.100000000000001</v>
      </c>
      <c r="F255" s="23" t="str">
        <f>IF(Eksplikatsioon!H256=0,"",Eksplikatsioon!H256)</f>
        <v/>
      </c>
      <c r="G255" s="23" t="str">
        <f>IF(Eksplikatsioon!J256=0,"",Eksplikatsioon!J256)</f>
        <v>Ainukasutuses pind</v>
      </c>
      <c r="H255" s="23" t="str">
        <f>IF(Eksplikatsioon!K256=0,"",Eksplikatsioon!K256)</f>
        <v>Tartu Maakohus</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35">
      <c r="A256" s="23" t="str">
        <f>IF(Eksplikatsioon!A257=0,"",Eksplikatsioon!A257)</f>
        <v>03</v>
      </c>
      <c r="B256" s="60" t="str">
        <f>IF(Eksplikatsioon!B257=0,"",Eksplikatsioon!B257)</f>
        <v>358a</v>
      </c>
      <c r="C256" s="23" t="str">
        <f>IF(Eksplikatsioon!C257=0,"",Eksplikatsioon!C257)</f>
        <v>ÜÜRITAV PIND</v>
      </c>
      <c r="D256" s="23" t="str">
        <f>IF(Eksplikatsioon!D257=0,"",Eksplikatsioon!D257)</f>
        <v>KABINET</v>
      </c>
      <c r="E256" s="58">
        <f>IF(Eksplikatsioon!F257=0,"",Eksplikatsioon!F257)</f>
        <v>17.7</v>
      </c>
      <c r="F256" s="23" t="str">
        <f>IF(Eksplikatsioon!H257=0,"",Eksplikatsioon!H257)</f>
        <v/>
      </c>
      <c r="G256" s="23" t="str">
        <f>IF(Eksplikatsioon!J257=0,"",Eksplikatsioon!J257)</f>
        <v>Ainukasutuses pind</v>
      </c>
      <c r="H256" s="23" t="str">
        <f>IF(Eksplikatsioon!K257=0,"",Eksplikatsioon!K257)</f>
        <v>Tartu Maakohus</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35">
      <c r="A257" s="23" t="str">
        <f>IF(Eksplikatsioon!A258=0,"",Eksplikatsioon!A258)</f>
        <v>03</v>
      </c>
      <c r="B257" s="60" t="str">
        <f>IF(Eksplikatsioon!B258=0,"",Eksplikatsioon!B258)</f>
        <v>358b</v>
      </c>
      <c r="C257" s="23" t="str">
        <f>IF(Eksplikatsioon!C258=0,"",Eksplikatsioon!C258)</f>
        <v>ÜÜRITAV PIND</v>
      </c>
      <c r="D257" s="23" t="str">
        <f>IF(Eksplikatsioon!D258=0,"",Eksplikatsioon!D258)</f>
        <v>KABINET</v>
      </c>
      <c r="E257" s="58">
        <f>IF(Eksplikatsioon!F258=0,"",Eksplikatsioon!F258)</f>
        <v>16.100000000000001</v>
      </c>
      <c r="F257" s="23" t="str">
        <f>IF(Eksplikatsioon!H258=0,"",Eksplikatsioon!H258)</f>
        <v/>
      </c>
      <c r="G257" s="23" t="str">
        <f>IF(Eksplikatsioon!J258=0,"",Eksplikatsioon!J258)</f>
        <v>Ainukasutuses pind</v>
      </c>
      <c r="H257" s="23" t="str">
        <f>IF(Eksplikatsioon!K258=0,"",Eksplikatsioon!K258)</f>
        <v>Tartu Maakohus</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35">
      <c r="A258" s="23" t="str">
        <f>IF(Eksplikatsioon!A259=0,"",Eksplikatsioon!A259)</f>
        <v>03</v>
      </c>
      <c r="B258" s="60">
        <f>IF(Eksplikatsioon!B259=0,"",Eksplikatsioon!B259)</f>
        <v>359</v>
      </c>
      <c r="C258" s="23" t="str">
        <f>IF(Eksplikatsioon!C259=0,"",Eksplikatsioon!C259)</f>
        <v>ÜÜRITAV PIND</v>
      </c>
      <c r="D258" s="23" t="str">
        <f>IF(Eksplikatsioon!D259=0,"",Eksplikatsioon!D259)</f>
        <v>PUHKEALA</v>
      </c>
      <c r="E258" s="58">
        <f>IF(Eksplikatsioon!F259=0,"",Eksplikatsioon!F259)</f>
        <v>12.9</v>
      </c>
      <c r="F258" s="23" t="str">
        <f>IF(Eksplikatsioon!H259=0,"",Eksplikatsioon!H259)</f>
        <v/>
      </c>
      <c r="G258" s="23" t="str">
        <f>IF(Eksplikatsioon!J259=0,"",Eksplikatsioon!J259)</f>
        <v>Ainukasutuses pind</v>
      </c>
      <c r="H258" s="23" t="str">
        <f>IF(Eksplikatsioon!K259=0,"",Eksplikatsioon!K259)</f>
        <v>Tartu Maakohus</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35">
      <c r="A259" s="23" t="str">
        <f>IF(Eksplikatsioon!A260=0,"",Eksplikatsioon!A260)</f>
        <v>03</v>
      </c>
      <c r="B259" s="60">
        <f>IF(Eksplikatsioon!B260=0,"",Eksplikatsioon!B260)</f>
        <v>360</v>
      </c>
      <c r="C259" s="23" t="str">
        <f>IF(Eksplikatsioon!C260=0,"",Eksplikatsioon!C260)</f>
        <v>ÜÜRITAV PIND</v>
      </c>
      <c r="D259" s="23" t="str">
        <f>IF(Eksplikatsioon!D260=0,"",Eksplikatsioon!D260)</f>
        <v>VESTLUSRUUM</v>
      </c>
      <c r="E259" s="58">
        <f>IF(Eksplikatsioon!F260=0,"",Eksplikatsioon!F260)</f>
        <v>6.9</v>
      </c>
      <c r="F259" s="23" t="str">
        <f>IF(Eksplikatsioon!H260=0,"",Eksplikatsioon!H260)</f>
        <v/>
      </c>
      <c r="G259" s="23" t="str">
        <f>IF(Eksplikatsioon!J260=0,"",Eksplikatsioon!J260)</f>
        <v>Ainukasutuses pind</v>
      </c>
      <c r="H259" s="23" t="str">
        <f>IF(Eksplikatsioon!K260=0,"",Eksplikatsioon!K260)</f>
        <v>Tartu Maakohus</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hidden="1" x14ac:dyDescent="0.35">
      <c r="A260" s="23" t="str">
        <f>IF(Eksplikatsioon!A261=0,"",Eksplikatsioon!A261)</f>
        <v>03</v>
      </c>
      <c r="B260" s="60">
        <f>IF(Eksplikatsioon!B261=0,"",Eksplikatsioon!B261)</f>
        <v>361</v>
      </c>
      <c r="C260" s="23" t="str">
        <f>IF(Eksplikatsioon!C261=0,"",Eksplikatsioon!C261)</f>
        <v>TEHNOPIND</v>
      </c>
      <c r="D260" s="23" t="str">
        <f>IF(Eksplikatsioon!D261=0,"",Eksplikatsioon!D261)</f>
        <v>AUTOMAATIKA/ RACK</v>
      </c>
      <c r="E260" s="58">
        <f>IF(Eksplikatsioon!F261=0,"",Eksplikatsioon!F261)</f>
        <v>3.1</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35">
      <c r="A261" s="23" t="str">
        <f>IF(Eksplikatsioon!A262=0,"",Eksplikatsioon!A262)</f>
        <v>03</v>
      </c>
      <c r="B261" s="60">
        <f>IF(Eksplikatsioon!B262=0,"",Eksplikatsioon!B262)</f>
        <v>362</v>
      </c>
      <c r="C261" s="23" t="str">
        <f>IF(Eksplikatsioon!C262=0,"",Eksplikatsioon!C262)</f>
        <v>ÜÜRITAV PIND</v>
      </c>
      <c r="D261" s="23" t="str">
        <f>IF(Eksplikatsioon!D262=0,"",Eksplikatsioon!D262)</f>
        <v>VESTLUSRUUM</v>
      </c>
      <c r="E261" s="58">
        <f>IF(Eksplikatsioon!F262=0,"",Eksplikatsioon!F262)</f>
        <v>8.8000000000000007</v>
      </c>
      <c r="F261" s="23" t="str">
        <f>IF(Eksplikatsioon!H262=0,"",Eksplikatsioon!H262)</f>
        <v/>
      </c>
      <c r="G261" s="23" t="str">
        <f>IF(Eksplikatsioon!J262=0,"",Eksplikatsioon!J262)</f>
        <v>Ainukasutuses pind</v>
      </c>
      <c r="H261" s="23" t="str">
        <f>IF(Eksplikatsioon!K262=0,"",Eksplikatsioon!K262)</f>
        <v>Tartu Maakohus</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35">
      <c r="A262" s="23" t="str">
        <f>IF(Eksplikatsioon!A263=0,"",Eksplikatsioon!A263)</f>
        <v>03</v>
      </c>
      <c r="B262" s="60">
        <f>IF(Eksplikatsioon!B263=0,"",Eksplikatsioon!B263)</f>
        <v>363</v>
      </c>
      <c r="C262" s="23" t="str">
        <f>IF(Eksplikatsioon!C263=0,"",Eksplikatsioon!C263)</f>
        <v>ÜÜRITAV PIND</v>
      </c>
      <c r="D262" s="23" t="str">
        <f>IF(Eksplikatsioon!D263=0,"",Eksplikatsioon!D263)</f>
        <v>KORIDOR</v>
      </c>
      <c r="E262" s="58">
        <f>IF(Eksplikatsioon!F263=0,"",Eksplikatsioon!F263)</f>
        <v>132.4</v>
      </c>
      <c r="F262" s="23" t="str">
        <f>IF(Eksplikatsioon!H263=0,"",Eksplikatsioon!H263)</f>
        <v/>
      </c>
      <c r="G262" s="23" t="str">
        <f>IF(Eksplikatsioon!J263=0,"",Eksplikatsioon!J263)</f>
        <v>Ainukasutuses pind</v>
      </c>
      <c r="H262" s="23" t="str">
        <f>IF(Eksplikatsioon!K263=0,"",Eksplikatsioon!K263)</f>
        <v>Tartu Maakohus</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35">
      <c r="A263" s="23" t="str">
        <f>IF(Eksplikatsioon!A264=0,"",Eksplikatsioon!A264)</f>
        <v>03</v>
      </c>
      <c r="B263" s="60" t="str">
        <f>IF(Eksplikatsioon!B264=0,"",Eksplikatsioon!B264)</f>
        <v>363a</v>
      </c>
      <c r="C263" s="23" t="str">
        <f>IF(Eksplikatsioon!C264=0,"",Eksplikatsioon!C264)</f>
        <v>ÜÜRITAV PIND</v>
      </c>
      <c r="D263" s="23" t="str">
        <f>IF(Eksplikatsioon!D264=0,"",Eksplikatsioon!D264)</f>
        <v>PRINT</v>
      </c>
      <c r="E263" s="58">
        <f>IF(Eksplikatsioon!F264=0,"",Eksplikatsioon!F264)</f>
        <v>3.8</v>
      </c>
      <c r="F263" s="23" t="str">
        <f>IF(Eksplikatsioon!H264=0,"",Eksplikatsioon!H264)</f>
        <v/>
      </c>
      <c r="G263" s="23" t="str">
        <f>IF(Eksplikatsioon!J264=0,"",Eksplikatsioon!J264)</f>
        <v>Ainukasutuses pind</v>
      </c>
      <c r="H263" s="23" t="str">
        <f>IF(Eksplikatsioon!K264=0,"",Eksplikatsioon!K264)</f>
        <v>Tartu Maakohus</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35">
      <c r="A264" s="23" t="str">
        <f>IF(Eksplikatsioon!A265=0,"",Eksplikatsioon!A265)</f>
        <v>03</v>
      </c>
      <c r="B264" s="60">
        <f>IF(Eksplikatsioon!B265=0,"",Eksplikatsioon!B265)</f>
        <v>364</v>
      </c>
      <c r="C264" s="23" t="str">
        <f>IF(Eksplikatsioon!C265=0,"",Eksplikatsioon!C265)</f>
        <v>ÜÜRITAV PIND</v>
      </c>
      <c r="D264" s="23" t="str">
        <f>IF(Eksplikatsioon!D265=0,"",Eksplikatsioon!D265)</f>
        <v>KABINET</v>
      </c>
      <c r="E264" s="58">
        <f>IF(Eksplikatsioon!F265=0,"",Eksplikatsioon!F265)</f>
        <v>16.100000000000001</v>
      </c>
      <c r="F264" s="23" t="str">
        <f>IF(Eksplikatsioon!H265=0,"",Eksplikatsioon!H265)</f>
        <v/>
      </c>
      <c r="G264" s="23" t="str">
        <f>IF(Eksplikatsioon!J265=0,"",Eksplikatsioon!J265)</f>
        <v>Ainukasutuses pind</v>
      </c>
      <c r="H264" s="23" t="str">
        <f>IF(Eksplikatsioon!K265=0,"",Eksplikatsioon!K265)</f>
        <v>Tartu Maakohus</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35">
      <c r="A265" s="23" t="str">
        <f>IF(Eksplikatsioon!A266=0,"",Eksplikatsioon!A266)</f>
        <v>03</v>
      </c>
      <c r="B265" s="60" t="str">
        <f>IF(Eksplikatsioon!B266=0,"",Eksplikatsioon!B266)</f>
        <v>364a</v>
      </c>
      <c r="C265" s="23" t="str">
        <f>IF(Eksplikatsioon!C266=0,"",Eksplikatsioon!C266)</f>
        <v>ÜÜRITAV PIND</v>
      </c>
      <c r="D265" s="23" t="str">
        <f>IF(Eksplikatsioon!D266=0,"",Eksplikatsioon!D266)</f>
        <v>KABINET</v>
      </c>
      <c r="E265" s="58">
        <f>IF(Eksplikatsioon!F266=0,"",Eksplikatsioon!F266)</f>
        <v>16.100000000000001</v>
      </c>
      <c r="F265" s="23" t="str">
        <f>IF(Eksplikatsioon!H266=0,"",Eksplikatsioon!H266)</f>
        <v/>
      </c>
      <c r="G265" s="23" t="str">
        <f>IF(Eksplikatsioon!J266=0,"",Eksplikatsioon!J266)</f>
        <v>Ainukasutuses pind</v>
      </c>
      <c r="H265" s="23" t="str">
        <f>IF(Eksplikatsioon!K266=0,"",Eksplikatsioon!K266)</f>
        <v>Tartu Maakohus</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35">
      <c r="A266" s="23" t="str">
        <f>IF(Eksplikatsioon!A267=0,"",Eksplikatsioon!A267)</f>
        <v>03</v>
      </c>
      <c r="B266" s="60" t="str">
        <f>IF(Eksplikatsioon!B267=0,"",Eksplikatsioon!B267)</f>
        <v>364b</v>
      </c>
      <c r="C266" s="23" t="str">
        <f>IF(Eksplikatsioon!C267=0,"",Eksplikatsioon!C267)</f>
        <v>ÜÜRITAV PIND</v>
      </c>
      <c r="D266" s="23" t="str">
        <f>IF(Eksplikatsioon!D267=0,"",Eksplikatsioon!D267)</f>
        <v>KABINET</v>
      </c>
      <c r="E266" s="58">
        <f>IF(Eksplikatsioon!F267=0,"",Eksplikatsioon!F267)</f>
        <v>17.7</v>
      </c>
      <c r="F266" s="23" t="str">
        <f>IF(Eksplikatsioon!H267=0,"",Eksplikatsioon!H267)</f>
        <v/>
      </c>
      <c r="G266" s="23" t="str">
        <f>IF(Eksplikatsioon!J267=0,"",Eksplikatsioon!J267)</f>
        <v>Ainukasutuses pind</v>
      </c>
      <c r="H266" s="23" t="str">
        <f>IF(Eksplikatsioon!K267=0,"",Eksplikatsioon!K267)</f>
        <v>Tartu Maakohus</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35">
      <c r="A267" s="23" t="str">
        <f>IF(Eksplikatsioon!A268=0,"",Eksplikatsioon!A268)</f>
        <v>03</v>
      </c>
      <c r="B267" s="60">
        <f>IF(Eksplikatsioon!B268=0,"",Eksplikatsioon!B268)</f>
        <v>365</v>
      </c>
      <c r="C267" s="23" t="str">
        <f>IF(Eksplikatsioon!C268=0,"",Eksplikatsioon!C268)</f>
        <v>ÜÜRITAV PIND</v>
      </c>
      <c r="D267" s="23" t="str">
        <f>IF(Eksplikatsioon!D268=0,"",Eksplikatsioon!D268)</f>
        <v>KABINET</v>
      </c>
      <c r="E267" s="58">
        <f>IF(Eksplikatsioon!F268=0,"",Eksplikatsioon!F268)</f>
        <v>16.100000000000001</v>
      </c>
      <c r="F267" s="23" t="str">
        <f>IF(Eksplikatsioon!H268=0,"",Eksplikatsioon!H268)</f>
        <v/>
      </c>
      <c r="G267" s="23" t="str">
        <f>IF(Eksplikatsioon!J268=0,"",Eksplikatsioon!J268)</f>
        <v>Ainukasutuses pind</v>
      </c>
      <c r="H267" s="23" t="str">
        <f>IF(Eksplikatsioon!K268=0,"",Eksplikatsioon!K268)</f>
        <v>Tartu Maakohus</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35">
      <c r="A268" s="23" t="str">
        <f>IF(Eksplikatsioon!A269=0,"",Eksplikatsioon!A269)</f>
        <v>03</v>
      </c>
      <c r="B268" s="60" t="str">
        <f>IF(Eksplikatsioon!B269=0,"",Eksplikatsioon!B269)</f>
        <v>365a</v>
      </c>
      <c r="C268" s="23" t="str">
        <f>IF(Eksplikatsioon!C269=0,"",Eksplikatsioon!C269)</f>
        <v>ÜÜRITAV PIND</v>
      </c>
      <c r="D268" s="23" t="str">
        <f>IF(Eksplikatsioon!D269=0,"",Eksplikatsioon!D269)</f>
        <v>KABINET</v>
      </c>
      <c r="E268" s="58">
        <f>IF(Eksplikatsioon!F269=0,"",Eksplikatsioon!F269)</f>
        <v>15.3</v>
      </c>
      <c r="F268" s="23" t="str">
        <f>IF(Eksplikatsioon!H269=0,"",Eksplikatsioon!H269)</f>
        <v/>
      </c>
      <c r="G268" s="23" t="str">
        <f>IF(Eksplikatsioon!J269=0,"",Eksplikatsioon!J269)</f>
        <v>Ainukasutuses pind</v>
      </c>
      <c r="H268" s="23" t="str">
        <f>IF(Eksplikatsioon!K269=0,"",Eksplikatsioon!K269)</f>
        <v>Tartu Maakohus</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35">
      <c r="A269" s="23" t="str">
        <f>IF(Eksplikatsioon!A270=0,"",Eksplikatsioon!A270)</f>
        <v>03</v>
      </c>
      <c r="B269" s="60" t="str">
        <f>IF(Eksplikatsioon!B270=0,"",Eksplikatsioon!B270)</f>
        <v>365b</v>
      </c>
      <c r="C269" s="23" t="str">
        <f>IF(Eksplikatsioon!C270=0,"",Eksplikatsioon!C270)</f>
        <v>ÜÜRITAV PIND</v>
      </c>
      <c r="D269" s="23" t="str">
        <f>IF(Eksplikatsioon!D270=0,"",Eksplikatsioon!D270)</f>
        <v>KABINET</v>
      </c>
      <c r="E269" s="58">
        <f>IF(Eksplikatsioon!F270=0,"",Eksplikatsioon!F270)</f>
        <v>16.100000000000001</v>
      </c>
      <c r="F269" s="23" t="str">
        <f>IF(Eksplikatsioon!H270=0,"",Eksplikatsioon!H270)</f>
        <v/>
      </c>
      <c r="G269" s="23" t="str">
        <f>IF(Eksplikatsioon!J270=0,"",Eksplikatsioon!J270)</f>
        <v>Ainukasutuses pind</v>
      </c>
      <c r="H269" s="23" t="str">
        <f>IF(Eksplikatsioon!K270=0,"",Eksplikatsioon!K270)</f>
        <v>Tartu Maakohus</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35">
      <c r="A270" s="23" t="str">
        <f>IF(Eksplikatsioon!A271=0,"",Eksplikatsioon!A271)</f>
        <v>03</v>
      </c>
      <c r="B270" s="60">
        <f>IF(Eksplikatsioon!B271=0,"",Eksplikatsioon!B271)</f>
        <v>366</v>
      </c>
      <c r="C270" s="23" t="str">
        <f>IF(Eksplikatsioon!C271=0,"",Eksplikatsioon!C271)</f>
        <v>ÜÜRITAV PIND</v>
      </c>
      <c r="D270" s="23" t="str">
        <f>IF(Eksplikatsioon!D271=0,"",Eksplikatsioon!D271)</f>
        <v>WC</v>
      </c>
      <c r="E270" s="58">
        <f>IF(Eksplikatsioon!F271=0,"",Eksplikatsioon!F271)</f>
        <v>3.3</v>
      </c>
      <c r="F270" s="23" t="str">
        <f>IF(Eksplikatsioon!H271=0,"",Eksplikatsioon!H271)</f>
        <v/>
      </c>
      <c r="G270" s="23" t="str">
        <f>IF(Eksplikatsioon!J271=0,"",Eksplikatsioon!J271)</f>
        <v>Ainukasutuses pind</v>
      </c>
      <c r="H270" s="23" t="str">
        <f>IF(Eksplikatsioon!K271=0,"",Eksplikatsioon!K271)</f>
        <v>Tartu Maakohus</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35">
      <c r="A271" s="23" t="str">
        <f>IF(Eksplikatsioon!A272=0,"",Eksplikatsioon!A272)</f>
        <v>03</v>
      </c>
      <c r="B271" s="60">
        <f>IF(Eksplikatsioon!B272=0,"",Eksplikatsioon!B272)</f>
        <v>367</v>
      </c>
      <c r="C271" s="23" t="str">
        <f>IF(Eksplikatsioon!C272=0,"",Eksplikatsioon!C272)</f>
        <v>ÜÜRITAV PIND</v>
      </c>
      <c r="D271" s="23" t="str">
        <f>IF(Eksplikatsioon!D272=0,"",Eksplikatsioon!D272)</f>
        <v>WC</v>
      </c>
      <c r="E271" s="58">
        <f>IF(Eksplikatsioon!F272=0,"",Eksplikatsioon!F272)</f>
        <v>3.2</v>
      </c>
      <c r="F271" s="23" t="str">
        <f>IF(Eksplikatsioon!H272=0,"",Eksplikatsioon!H272)</f>
        <v/>
      </c>
      <c r="G271" s="23" t="str">
        <f>IF(Eksplikatsioon!J272=0,"",Eksplikatsioon!J272)</f>
        <v>Ainukasutuses pind</v>
      </c>
      <c r="H271" s="23" t="str">
        <f>IF(Eksplikatsioon!K272=0,"",Eksplikatsioon!K272)</f>
        <v>Tartu Maakohus</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35">
      <c r="A272" s="23" t="str">
        <f>IF(Eksplikatsioon!A273=0,"",Eksplikatsioon!A273)</f>
        <v>03</v>
      </c>
      <c r="B272" s="60">
        <f>IF(Eksplikatsioon!B273=0,"",Eksplikatsioon!B273)</f>
        <v>368</v>
      </c>
      <c r="C272" s="23" t="str">
        <f>IF(Eksplikatsioon!C273=0,"",Eksplikatsioon!C273)</f>
        <v>ÜÜRITAV PIND</v>
      </c>
      <c r="D272" s="23" t="str">
        <f>IF(Eksplikatsioon!D273=0,"",Eksplikatsioon!D273)</f>
        <v>KORIDOR</v>
      </c>
      <c r="E272" s="58">
        <f>IF(Eksplikatsioon!F273=0,"",Eksplikatsioon!F273)</f>
        <v>2</v>
      </c>
      <c r="F272" s="23" t="str">
        <f>IF(Eksplikatsioon!H273=0,"",Eksplikatsioon!H273)</f>
        <v/>
      </c>
      <c r="G272" s="23" t="str">
        <f>IF(Eksplikatsioon!J273=0,"",Eksplikatsioon!J273)</f>
        <v>Ainukasutuses pind</v>
      </c>
      <c r="H272" s="23" t="str">
        <f>IF(Eksplikatsioon!K273=0,"",Eksplikatsioon!K273)</f>
        <v>Tartu Maakohus</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hidden="1" x14ac:dyDescent="0.35">
      <c r="A273" s="23" t="str">
        <f>IF(Eksplikatsioon!A274=0,"",Eksplikatsioon!A274)</f>
        <v>03</v>
      </c>
      <c r="B273" s="60">
        <f>IF(Eksplikatsioon!B274=0,"",Eksplikatsioon!B274)</f>
        <v>369</v>
      </c>
      <c r="C273" s="23" t="str">
        <f>IF(Eksplikatsioon!C274=0,"",Eksplikatsioon!C274)</f>
        <v>VERTIKAALSETE ÜHENDUSTEEDE PIND</v>
      </c>
      <c r="D273" s="23" t="str">
        <f>IF(Eksplikatsioon!D274=0,"",Eksplikatsioon!D274)</f>
        <v>TREPIKODA TR-2</v>
      </c>
      <c r="E273" s="58">
        <f>IF(Eksplikatsioon!F274=0,"",Eksplikatsioon!F274)</f>
        <v>24</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35">
      <c r="A274" s="23" t="str">
        <f>IF(Eksplikatsioon!A275=0,"",Eksplikatsioon!A275)</f>
        <v>03</v>
      </c>
      <c r="B274" s="60">
        <f>IF(Eksplikatsioon!B275=0,"",Eksplikatsioon!B275)</f>
        <v>370</v>
      </c>
      <c r="C274" s="23" t="str">
        <f>IF(Eksplikatsioon!C275=0,"",Eksplikatsioon!C275)</f>
        <v>ÜÜRITAV PIND</v>
      </c>
      <c r="D274" s="23" t="str">
        <f>IF(Eksplikatsioon!D275=0,"",Eksplikatsioon!D275)</f>
        <v>KABINET</v>
      </c>
      <c r="E274" s="58">
        <f>IF(Eksplikatsioon!F275=0,"",Eksplikatsioon!F275)</f>
        <v>14.5</v>
      </c>
      <c r="F274" s="23" t="str">
        <f>IF(Eksplikatsioon!H275=0,"",Eksplikatsioon!H275)</f>
        <v/>
      </c>
      <c r="G274" s="23" t="str">
        <f>IF(Eksplikatsioon!J275=0,"",Eksplikatsioon!J275)</f>
        <v>Ainukasutuses pind</v>
      </c>
      <c r="H274" s="23" t="str">
        <f>IF(Eksplikatsioon!K275=0,"",Eksplikatsioon!K275)</f>
        <v>Tartu Maakohus</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35">
      <c r="A275" s="23" t="str">
        <f>IF(Eksplikatsioon!A276=0,"",Eksplikatsioon!A276)</f>
        <v>03</v>
      </c>
      <c r="B275" s="60" t="str">
        <f>IF(Eksplikatsioon!B276=0,"",Eksplikatsioon!B276)</f>
        <v>370a</v>
      </c>
      <c r="C275" s="23" t="str">
        <f>IF(Eksplikatsioon!C276=0,"",Eksplikatsioon!C276)</f>
        <v>ÜÜRITAV PIND</v>
      </c>
      <c r="D275" s="23" t="str">
        <f>IF(Eksplikatsioon!D276=0,"",Eksplikatsioon!D276)</f>
        <v>KABINET</v>
      </c>
      <c r="E275" s="58">
        <f>IF(Eksplikatsioon!F276=0,"",Eksplikatsioon!F276)</f>
        <v>13.1</v>
      </c>
      <c r="F275" s="23" t="str">
        <f>IF(Eksplikatsioon!H276=0,"",Eksplikatsioon!H276)</f>
        <v/>
      </c>
      <c r="G275" s="23" t="str">
        <f>IF(Eksplikatsioon!J276=0,"",Eksplikatsioon!J276)</f>
        <v>Ainukasutuses pind</v>
      </c>
      <c r="H275" s="23" t="str">
        <f>IF(Eksplikatsioon!K276=0,"",Eksplikatsioon!K276)</f>
        <v>Tartu Maakohus</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35">
      <c r="A276" s="23" t="str">
        <f>IF(Eksplikatsioon!A277=0,"",Eksplikatsioon!A277)</f>
        <v>03</v>
      </c>
      <c r="B276" s="60" t="str">
        <f>IF(Eksplikatsioon!B277=0,"",Eksplikatsioon!B277)</f>
        <v>370b</v>
      </c>
      <c r="C276" s="23" t="str">
        <f>IF(Eksplikatsioon!C277=0,"",Eksplikatsioon!C277)</f>
        <v>ÜÜRITAV PIND</v>
      </c>
      <c r="D276" s="23" t="str">
        <f>IF(Eksplikatsioon!D277=0,"",Eksplikatsioon!D277)</f>
        <v>KABINET</v>
      </c>
      <c r="E276" s="58">
        <f>IF(Eksplikatsioon!F277=0,"",Eksplikatsioon!F277)</f>
        <v>16.8</v>
      </c>
      <c r="F276" s="23" t="str">
        <f>IF(Eksplikatsioon!H277=0,"",Eksplikatsioon!H277)</f>
        <v/>
      </c>
      <c r="G276" s="23" t="str">
        <f>IF(Eksplikatsioon!J277=0,"",Eksplikatsioon!J277)</f>
        <v>Ainukasutuses pind</v>
      </c>
      <c r="H276" s="23" t="str">
        <f>IF(Eksplikatsioon!K277=0,"",Eksplikatsioon!K277)</f>
        <v>Tartu Maakohus</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35">
      <c r="A277" s="23" t="str">
        <f>IF(Eksplikatsioon!A278=0,"",Eksplikatsioon!A278)</f>
        <v>03</v>
      </c>
      <c r="B277" s="60">
        <f>IF(Eksplikatsioon!B278=0,"",Eksplikatsioon!B278)</f>
        <v>371</v>
      </c>
      <c r="C277" s="23" t="str">
        <f>IF(Eksplikatsioon!C278=0,"",Eksplikatsioon!C278)</f>
        <v>ÜÜRITAV PIND</v>
      </c>
      <c r="D277" s="23" t="str">
        <f>IF(Eksplikatsioon!D278=0,"",Eksplikatsioon!D278)</f>
        <v>KABINET</v>
      </c>
      <c r="E277" s="58">
        <f>IF(Eksplikatsioon!F278=0,"",Eksplikatsioon!F278)</f>
        <v>13.1</v>
      </c>
      <c r="F277" s="23" t="str">
        <f>IF(Eksplikatsioon!H278=0,"",Eksplikatsioon!H278)</f>
        <v/>
      </c>
      <c r="G277" s="23" t="str">
        <f>IF(Eksplikatsioon!J278=0,"",Eksplikatsioon!J278)</f>
        <v>Ainukasutuses pind</v>
      </c>
      <c r="H277" s="23" t="str">
        <f>IF(Eksplikatsioon!K278=0,"",Eksplikatsioon!K278)</f>
        <v>Tartu Maakohus</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35">
      <c r="A278" s="23" t="str">
        <f>IF(Eksplikatsioon!A279=0,"",Eksplikatsioon!A279)</f>
        <v>03</v>
      </c>
      <c r="B278" s="60" t="str">
        <f>IF(Eksplikatsioon!B279=0,"",Eksplikatsioon!B279)</f>
        <v>371a</v>
      </c>
      <c r="C278" s="23" t="str">
        <f>IF(Eksplikatsioon!C279=0,"",Eksplikatsioon!C279)</f>
        <v>ÜÜRITAV PIND</v>
      </c>
      <c r="D278" s="23" t="str">
        <f>IF(Eksplikatsioon!D279=0,"",Eksplikatsioon!D279)</f>
        <v>KABINET</v>
      </c>
      <c r="E278" s="58">
        <f>IF(Eksplikatsioon!F279=0,"",Eksplikatsioon!F279)</f>
        <v>14.5</v>
      </c>
      <c r="F278" s="23" t="str">
        <f>IF(Eksplikatsioon!H279=0,"",Eksplikatsioon!H279)</f>
        <v/>
      </c>
      <c r="G278" s="23" t="str">
        <f>IF(Eksplikatsioon!J279=0,"",Eksplikatsioon!J279)</f>
        <v>Ainukasutuses pind</v>
      </c>
      <c r="H278" s="23" t="str">
        <f>IF(Eksplikatsioon!K279=0,"",Eksplikatsioon!K279)</f>
        <v>Tartu Maakohus</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35">
      <c r="A279" s="23" t="str">
        <f>IF(Eksplikatsioon!A280=0,"",Eksplikatsioon!A280)</f>
        <v>03</v>
      </c>
      <c r="B279" s="60" t="str">
        <f>IF(Eksplikatsioon!B280=0,"",Eksplikatsioon!B280)</f>
        <v>371b</v>
      </c>
      <c r="C279" s="23" t="str">
        <f>IF(Eksplikatsioon!C280=0,"",Eksplikatsioon!C280)</f>
        <v>ÜÜRITAV PIND</v>
      </c>
      <c r="D279" s="23" t="str">
        <f>IF(Eksplikatsioon!D280=0,"",Eksplikatsioon!D280)</f>
        <v>KABINET</v>
      </c>
      <c r="E279" s="58">
        <f>IF(Eksplikatsioon!F280=0,"",Eksplikatsioon!F280)</f>
        <v>14.5</v>
      </c>
      <c r="F279" s="23" t="str">
        <f>IF(Eksplikatsioon!H280=0,"",Eksplikatsioon!H280)</f>
        <v/>
      </c>
      <c r="G279" s="23" t="str">
        <f>IF(Eksplikatsioon!J280=0,"",Eksplikatsioon!J280)</f>
        <v>Ainukasutuses pind</v>
      </c>
      <c r="H279" s="23" t="str">
        <f>IF(Eksplikatsioon!K280=0,"",Eksplikatsioon!K280)</f>
        <v>Tartu Maakohus</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35">
      <c r="A280" s="23" t="str">
        <f>IF(Eksplikatsioon!A281=0,"",Eksplikatsioon!A281)</f>
        <v>03</v>
      </c>
      <c r="B280" s="60">
        <f>IF(Eksplikatsioon!B281=0,"",Eksplikatsioon!B281)</f>
        <v>372</v>
      </c>
      <c r="C280" s="23" t="str">
        <f>IF(Eksplikatsioon!C281=0,"",Eksplikatsioon!C281)</f>
        <v>ÜÜRITAV PIND</v>
      </c>
      <c r="D280" s="23" t="str">
        <f>IF(Eksplikatsioon!D281=0,"",Eksplikatsioon!D281)</f>
        <v>WC</v>
      </c>
      <c r="E280" s="58">
        <f>IF(Eksplikatsioon!F281=0,"",Eksplikatsioon!F281)</f>
        <v>2.2999999999999998</v>
      </c>
      <c r="F280" s="23" t="str">
        <f>IF(Eksplikatsioon!H281=0,"",Eksplikatsioon!H281)</f>
        <v/>
      </c>
      <c r="G280" s="23" t="str">
        <f>IF(Eksplikatsioon!J281=0,"",Eksplikatsioon!J281)</f>
        <v>Ainukasutuses pind</v>
      </c>
      <c r="H280" s="23" t="str">
        <f>IF(Eksplikatsioon!K281=0,"",Eksplikatsioon!K281)</f>
        <v>Tartu Maakohus</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35">
      <c r="A281" s="23" t="str">
        <f>IF(Eksplikatsioon!A282=0,"",Eksplikatsioon!A282)</f>
        <v>03</v>
      </c>
      <c r="B281" s="60">
        <f>IF(Eksplikatsioon!B282=0,"",Eksplikatsioon!B282)</f>
        <v>373</v>
      </c>
      <c r="C281" s="23" t="str">
        <f>IF(Eksplikatsioon!C282=0,"",Eksplikatsioon!C282)</f>
        <v>ÜÜRITAV PIND</v>
      </c>
      <c r="D281" s="23" t="str">
        <f>IF(Eksplikatsioon!D282=0,"",Eksplikatsioon!D282)</f>
        <v>WC</v>
      </c>
      <c r="E281" s="58">
        <f>IF(Eksplikatsioon!F282=0,"",Eksplikatsioon!F282)</f>
        <v>2.4</v>
      </c>
      <c r="F281" s="23" t="str">
        <f>IF(Eksplikatsioon!H282=0,"",Eksplikatsioon!H282)</f>
        <v/>
      </c>
      <c r="G281" s="23" t="str">
        <f>IF(Eksplikatsioon!J282=0,"",Eksplikatsioon!J282)</f>
        <v>Ainukasutuses pind</v>
      </c>
      <c r="H281" s="23" t="str">
        <f>IF(Eksplikatsioon!K282=0,"",Eksplikatsioon!K282)</f>
        <v>Tartu Maakohus</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35">
      <c r="A282" s="23" t="str">
        <f>IF(Eksplikatsioon!A283=0,"",Eksplikatsioon!A283)</f>
        <v>03</v>
      </c>
      <c r="B282" s="60">
        <f>IF(Eksplikatsioon!B283=0,"",Eksplikatsioon!B283)</f>
        <v>374</v>
      </c>
      <c r="C282" s="23" t="str">
        <f>IF(Eksplikatsioon!C283=0,"",Eksplikatsioon!C283)</f>
        <v>ÜÜRITAV PIND</v>
      </c>
      <c r="D282" s="23" t="str">
        <f>IF(Eksplikatsioon!D283=0,"",Eksplikatsioon!D283)</f>
        <v>KORISTUSVAH.RUUM</v>
      </c>
      <c r="E282" s="58">
        <f>IF(Eksplikatsioon!F283=0,"",Eksplikatsioon!F283)</f>
        <v>2</v>
      </c>
      <c r="F282" s="23" t="str">
        <f>IF(Eksplikatsioon!H283=0,"",Eksplikatsioon!H283)</f>
        <v/>
      </c>
      <c r="G282" s="23" t="str">
        <f>IF(Eksplikatsioon!J283=0,"",Eksplikatsioon!J283)</f>
        <v>Ainukasutuses pind</v>
      </c>
      <c r="H282" s="23" t="str">
        <f>IF(Eksplikatsioon!K283=0,"",Eksplikatsioon!K283)</f>
        <v>Tartu Maakohus</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35">
      <c r="A283" s="23" t="str">
        <f>IF(Eksplikatsioon!A284=0,"",Eksplikatsioon!A284)</f>
        <v>04</v>
      </c>
      <c r="B283" s="60">
        <f>IF(Eksplikatsioon!B284=0,"",Eksplikatsioon!B284)</f>
        <v>401</v>
      </c>
      <c r="C283" s="23" t="str">
        <f>IF(Eksplikatsioon!C284=0,"",Eksplikatsioon!C284)</f>
        <v>ÜÜRITAV PIND</v>
      </c>
      <c r="D283" s="23" t="str">
        <f>IF(Eksplikatsioon!D284=0,"",Eksplikatsioon!D284)</f>
        <v>SISSEPÄÄS</v>
      </c>
      <c r="E283" s="58">
        <f>IF(Eksplikatsioon!F284=0,"",Eksplikatsioon!F284)</f>
        <v>15.7</v>
      </c>
      <c r="F283" s="23" t="str">
        <f>IF(Eksplikatsioon!H284=0,"",Eksplikatsioon!H284)</f>
        <v/>
      </c>
      <c r="G283" s="23" t="str">
        <f>IF(Eksplikatsioon!J284=0,"",Eksplikatsioon!J284)</f>
        <v>Ainukasutuses pind</v>
      </c>
      <c r="H283" s="23" t="str">
        <f>IF(Eksplikatsioon!K284=0,"",Eksplikatsioon!K284)</f>
        <v>Tartu Halduskohus</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35">
      <c r="A284" s="23" t="str">
        <f>IF(Eksplikatsioon!A285=0,"",Eksplikatsioon!A285)</f>
        <v>04</v>
      </c>
      <c r="B284" s="60">
        <f>IF(Eksplikatsioon!B285=0,"",Eksplikatsioon!B285)</f>
        <v>402</v>
      </c>
      <c r="C284" s="23" t="str">
        <f>IF(Eksplikatsioon!C285=0,"",Eksplikatsioon!C285)</f>
        <v>ÜÜRITAV PIND</v>
      </c>
      <c r="D284" s="23" t="str">
        <f>IF(Eksplikatsioon!D285=0,"",Eksplikatsioon!D285)</f>
        <v>LIFTI EESRUUM</v>
      </c>
      <c r="E284" s="58">
        <f>IF(Eksplikatsioon!F285=0,"",Eksplikatsioon!F285)</f>
        <v>29.2</v>
      </c>
      <c r="F284" s="23" t="str">
        <f>IF(Eksplikatsioon!H285=0,"",Eksplikatsioon!H285)</f>
        <v/>
      </c>
      <c r="G284" s="23" t="str">
        <f>IF(Eksplikatsioon!J285=0,"",Eksplikatsioon!J285)</f>
        <v>Ainukasutuses pind</v>
      </c>
      <c r="H284" s="23" t="str">
        <f>IF(Eksplikatsioon!K285=0,"",Eksplikatsioon!K285)</f>
        <v>Tartu Halduskohus</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hidden="1" x14ac:dyDescent="0.35">
      <c r="A285" s="23" t="str">
        <f>IF(Eksplikatsioon!A286=0,"",Eksplikatsioon!A286)</f>
        <v>04</v>
      </c>
      <c r="B285" s="60">
        <f>IF(Eksplikatsioon!B286=0,"",Eksplikatsioon!B286)</f>
        <v>403</v>
      </c>
      <c r="C285" s="23" t="str">
        <f>IF(Eksplikatsioon!C286=0,"",Eksplikatsioon!C286)</f>
        <v>VERTIKAALSETE ÜHENDUSTEEDE PIND</v>
      </c>
      <c r="D285" s="23" t="str">
        <f>IF(Eksplikatsioon!D286=0,"",Eksplikatsioon!D286)</f>
        <v>LIFT L-2</v>
      </c>
      <c r="E285" s="58">
        <f>IF(Eksplikatsioon!F286=0,"",Eksplikatsioon!F286)</f>
        <v>3.1</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hidden="1" x14ac:dyDescent="0.35">
      <c r="A286" s="23" t="str">
        <f>IF(Eksplikatsioon!A287=0,"",Eksplikatsioon!A287)</f>
        <v>04</v>
      </c>
      <c r="B286" s="60">
        <f>IF(Eksplikatsioon!B287=0,"",Eksplikatsioon!B287)</f>
        <v>404</v>
      </c>
      <c r="C286" s="23" t="str">
        <f>IF(Eksplikatsioon!C287=0,"",Eksplikatsioon!C287)</f>
        <v>VERTIKAALSETE ÜHENDUSTEEDE PIND</v>
      </c>
      <c r="D286" s="23" t="str">
        <f>IF(Eksplikatsioon!D287=0,"",Eksplikatsioon!D287)</f>
        <v>LIFT L-1</v>
      </c>
      <c r="E286" s="58">
        <f>IF(Eksplikatsioon!F287=0,"",Eksplikatsioon!F287)</f>
        <v>3.1</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hidden="1" x14ac:dyDescent="0.35">
      <c r="A287" s="23" t="str">
        <f>IF(Eksplikatsioon!A288=0,"",Eksplikatsioon!A288)</f>
        <v>04</v>
      </c>
      <c r="B287" s="60">
        <f>IF(Eksplikatsioon!B288=0,"",Eksplikatsioon!B288)</f>
        <v>405</v>
      </c>
      <c r="C287" s="23" t="str">
        <f>IF(Eksplikatsioon!C288=0,"",Eksplikatsioon!C288)</f>
        <v>VERTIKAALSETE ÜHENDUSTEEDE PIND</v>
      </c>
      <c r="D287" s="23" t="str">
        <f>IF(Eksplikatsioon!D288=0,"",Eksplikatsioon!D288)</f>
        <v>TREPIKODA TR-1</v>
      </c>
      <c r="E287" s="58">
        <f>IF(Eksplikatsioon!F288=0,"",Eksplikatsioon!F288)</f>
        <v>22.6</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35">
      <c r="A288" s="23" t="str">
        <f>IF(Eksplikatsioon!A289=0,"",Eksplikatsioon!A289)</f>
        <v>04</v>
      </c>
      <c r="B288" s="60">
        <f>IF(Eksplikatsioon!B289=0,"",Eksplikatsioon!B289)</f>
        <v>406</v>
      </c>
      <c r="C288" s="23" t="str">
        <f>IF(Eksplikatsioon!C289=0,"",Eksplikatsioon!C289)</f>
        <v>ÜÜRITAV PIND</v>
      </c>
      <c r="D288" s="23" t="str">
        <f>IF(Eksplikatsioon!D289=0,"",Eksplikatsioon!D289)</f>
        <v>WC</v>
      </c>
      <c r="E288" s="58">
        <f>IF(Eksplikatsioon!F289=0,"",Eksplikatsioon!F289)</f>
        <v>3.7</v>
      </c>
      <c r="F288" s="23" t="str">
        <f>IF(Eksplikatsioon!H289=0,"",Eksplikatsioon!H289)</f>
        <v/>
      </c>
      <c r="G288" s="23" t="str">
        <f>IF(Eksplikatsioon!J289=0,"",Eksplikatsioon!J289)</f>
        <v>Ainukasutuses pind</v>
      </c>
      <c r="H288" s="23" t="str">
        <f>IF(Eksplikatsioon!K289=0,"",Eksplikatsioon!K289)</f>
        <v>Tartu Halduskohus</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35">
      <c r="A289" s="23" t="str">
        <f>IF(Eksplikatsioon!A290=0,"",Eksplikatsioon!A290)</f>
        <v>04</v>
      </c>
      <c r="B289" s="60">
        <f>IF(Eksplikatsioon!B290=0,"",Eksplikatsioon!B290)</f>
        <v>407</v>
      </c>
      <c r="C289" s="23" t="str">
        <f>IF(Eksplikatsioon!C290=0,"",Eksplikatsioon!C290)</f>
        <v>ÜÜRITAV PIND</v>
      </c>
      <c r="D289" s="23" t="str">
        <f>IF(Eksplikatsioon!D290=0,"",Eksplikatsioon!D290)</f>
        <v>WC INVA</v>
      </c>
      <c r="E289" s="58">
        <f>IF(Eksplikatsioon!F290=0,"",Eksplikatsioon!F290)</f>
        <v>6.4</v>
      </c>
      <c r="F289" s="23" t="str">
        <f>IF(Eksplikatsioon!H290=0,"",Eksplikatsioon!H290)</f>
        <v/>
      </c>
      <c r="G289" s="23" t="str">
        <f>IF(Eksplikatsioon!J290=0,"",Eksplikatsioon!J290)</f>
        <v>Ainukasutuses pind</v>
      </c>
      <c r="H289" s="23" t="str">
        <f>IF(Eksplikatsioon!K290=0,"",Eksplikatsioon!K290)</f>
        <v>Tartu Halduskohus</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35">
      <c r="A290" s="23" t="str">
        <f>IF(Eksplikatsioon!A291=0,"",Eksplikatsioon!A291)</f>
        <v>04</v>
      </c>
      <c r="B290" s="60">
        <f>IF(Eksplikatsioon!B291=0,"",Eksplikatsioon!B291)</f>
        <v>408</v>
      </c>
      <c r="C290" s="23" t="str">
        <f>IF(Eksplikatsioon!C291=0,"",Eksplikatsioon!C291)</f>
        <v>ÜÜRITAV PIND</v>
      </c>
      <c r="D290" s="23" t="str">
        <f>IF(Eksplikatsioon!D291=0,"",Eksplikatsioon!D291)</f>
        <v>NÕUPIDAMINE</v>
      </c>
      <c r="E290" s="58">
        <f>IF(Eksplikatsioon!F291=0,"",Eksplikatsioon!F291)</f>
        <v>15.4</v>
      </c>
      <c r="F290" s="23" t="str">
        <f>IF(Eksplikatsioon!H291=0,"",Eksplikatsioon!H291)</f>
        <v/>
      </c>
      <c r="G290" s="23" t="str">
        <f>IF(Eksplikatsioon!J291=0,"",Eksplikatsioon!J291)</f>
        <v>Ainukasutuses pind</v>
      </c>
      <c r="H290" s="23" t="str">
        <f>IF(Eksplikatsioon!K291=0,"",Eksplikatsioon!K291)</f>
        <v>Tartu Halduskohus</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35">
      <c r="A291" s="23" t="str">
        <f>IF(Eksplikatsioon!A292=0,"",Eksplikatsioon!A292)</f>
        <v>04</v>
      </c>
      <c r="B291" s="60">
        <f>IF(Eksplikatsioon!B292=0,"",Eksplikatsioon!B292)</f>
        <v>409</v>
      </c>
      <c r="C291" s="23" t="str">
        <f>IF(Eksplikatsioon!C292=0,"",Eksplikatsioon!C292)</f>
        <v>ÜÜRITAV PIND</v>
      </c>
      <c r="D291" s="23" t="str">
        <f>IF(Eksplikatsioon!D292=0,"",Eksplikatsioon!D292)</f>
        <v>AVATUD ALA</v>
      </c>
      <c r="E291" s="58">
        <f>IF(Eksplikatsioon!F292=0,"",Eksplikatsioon!F292)</f>
        <v>32.700000000000003</v>
      </c>
      <c r="F291" s="23" t="str">
        <f>IF(Eksplikatsioon!H292=0,"",Eksplikatsioon!H292)</f>
        <v/>
      </c>
      <c r="G291" s="23" t="str">
        <f>IF(Eksplikatsioon!J292=0,"",Eksplikatsioon!J292)</f>
        <v>Ainukasutuses pind</v>
      </c>
      <c r="H291" s="23" t="str">
        <f>IF(Eksplikatsioon!K292=0,"",Eksplikatsioon!K292)</f>
        <v>Tartu Halduskohus</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35">
      <c r="A292" s="23" t="str">
        <f>IF(Eksplikatsioon!A293=0,"",Eksplikatsioon!A293)</f>
        <v>04</v>
      </c>
      <c r="B292" s="60">
        <f>IF(Eksplikatsioon!B293=0,"",Eksplikatsioon!B293)</f>
        <v>410</v>
      </c>
      <c r="C292" s="23" t="str">
        <f>IF(Eksplikatsioon!C293=0,"",Eksplikatsioon!C293)</f>
        <v>ÜÜRITAV PIND</v>
      </c>
      <c r="D292" s="23" t="str">
        <f>IF(Eksplikatsioon!D293=0,"",Eksplikatsioon!D293)</f>
        <v>KABINET</v>
      </c>
      <c r="E292" s="58">
        <f>IF(Eksplikatsioon!F293=0,"",Eksplikatsioon!F293)</f>
        <v>17.2</v>
      </c>
      <c r="F292" s="23" t="str">
        <f>IF(Eksplikatsioon!H293=0,"",Eksplikatsioon!H293)</f>
        <v/>
      </c>
      <c r="G292" s="23" t="str">
        <f>IF(Eksplikatsioon!J293=0,"",Eksplikatsioon!J293)</f>
        <v>Ainukasutuses pind</v>
      </c>
      <c r="H292" s="23" t="str">
        <f>IF(Eksplikatsioon!K293=0,"",Eksplikatsioon!K293)</f>
        <v>Tartu Halduskohus</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35">
      <c r="A293" s="23" t="str">
        <f>IF(Eksplikatsioon!A294=0,"",Eksplikatsioon!A294)</f>
        <v>04</v>
      </c>
      <c r="B293" s="60">
        <f>IF(Eksplikatsioon!B294=0,"",Eksplikatsioon!B294)</f>
        <v>411</v>
      </c>
      <c r="C293" s="23" t="str">
        <f>IF(Eksplikatsioon!C294=0,"",Eksplikatsioon!C294)</f>
        <v>ÜÜRITAV PIND</v>
      </c>
      <c r="D293" s="23" t="str">
        <f>IF(Eksplikatsioon!D294=0,"",Eksplikatsioon!D294)</f>
        <v>KABINET</v>
      </c>
      <c r="E293" s="58">
        <f>IF(Eksplikatsioon!F294=0,"",Eksplikatsioon!F294)</f>
        <v>21.3</v>
      </c>
      <c r="F293" s="23" t="str">
        <f>IF(Eksplikatsioon!H294=0,"",Eksplikatsioon!H294)</f>
        <v/>
      </c>
      <c r="G293" s="23" t="str">
        <f>IF(Eksplikatsioon!J294=0,"",Eksplikatsioon!J294)</f>
        <v>Ainukasutuses pind</v>
      </c>
      <c r="H293" s="23" t="str">
        <f>IF(Eksplikatsioon!K294=0,"",Eksplikatsioon!K294)</f>
        <v>Tartu Halduskohus</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35">
      <c r="A294" s="23" t="str">
        <f>IF(Eksplikatsioon!A295=0,"",Eksplikatsioon!A295)</f>
        <v>04</v>
      </c>
      <c r="B294" s="60">
        <f>IF(Eksplikatsioon!B295=0,"",Eksplikatsioon!B295)</f>
        <v>412</v>
      </c>
      <c r="C294" s="23" t="str">
        <f>IF(Eksplikatsioon!C295=0,"",Eksplikatsioon!C295)</f>
        <v>ÜÜRITAV PIND</v>
      </c>
      <c r="D294" s="23" t="str">
        <f>IF(Eksplikatsioon!D295=0,"",Eksplikatsioon!D295)</f>
        <v>KORIDOR</v>
      </c>
      <c r="E294" s="58">
        <f>IF(Eksplikatsioon!F295=0,"",Eksplikatsioon!F295)</f>
        <v>78.8</v>
      </c>
      <c r="F294" s="23" t="str">
        <f>IF(Eksplikatsioon!H295=0,"",Eksplikatsioon!H295)</f>
        <v/>
      </c>
      <c r="G294" s="23" t="str">
        <f>IF(Eksplikatsioon!J295=0,"",Eksplikatsioon!J295)</f>
        <v>Ainukasutuses pind</v>
      </c>
      <c r="H294" s="23" t="str">
        <f>IF(Eksplikatsioon!K295=0,"",Eksplikatsioon!K295)</f>
        <v>Tartu Halduskohus</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35">
      <c r="A295" s="23" t="str">
        <f>IF(Eksplikatsioon!A296=0,"",Eksplikatsioon!A296)</f>
        <v>04</v>
      </c>
      <c r="B295" s="60" t="str">
        <f>IF(Eksplikatsioon!B296=0,"",Eksplikatsioon!B296)</f>
        <v>412a</v>
      </c>
      <c r="C295" s="23" t="str">
        <f>IF(Eksplikatsioon!C296=0,"",Eksplikatsioon!C296)</f>
        <v>ÜÜRITAV PIND</v>
      </c>
      <c r="D295" s="23" t="str">
        <f>IF(Eksplikatsioon!D296=0,"",Eksplikatsioon!D296)</f>
        <v>PRINT</v>
      </c>
      <c r="E295" s="58">
        <f>IF(Eksplikatsioon!F296=0,"",Eksplikatsioon!F296)</f>
        <v>2.5</v>
      </c>
      <c r="F295" s="23" t="str">
        <f>IF(Eksplikatsioon!H296=0,"",Eksplikatsioon!H296)</f>
        <v/>
      </c>
      <c r="G295" s="23" t="str">
        <f>IF(Eksplikatsioon!J296=0,"",Eksplikatsioon!J296)</f>
        <v>Ainukasutuses pind</v>
      </c>
      <c r="H295" s="23" t="str">
        <f>IF(Eksplikatsioon!K296=0,"",Eksplikatsioon!K296)</f>
        <v>Tartu Halduskohus</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35">
      <c r="A296" s="23" t="str">
        <f>IF(Eksplikatsioon!A297=0,"",Eksplikatsioon!A297)</f>
        <v>04</v>
      </c>
      <c r="B296" s="60">
        <f>IF(Eksplikatsioon!B297=0,"",Eksplikatsioon!B297)</f>
        <v>413</v>
      </c>
      <c r="C296" s="23" t="str">
        <f>IF(Eksplikatsioon!C297=0,"",Eksplikatsioon!C297)</f>
        <v>ÜÜRITAV PIND</v>
      </c>
      <c r="D296" s="23" t="str">
        <f>IF(Eksplikatsioon!D297=0,"",Eksplikatsioon!D297)</f>
        <v>NÕUPIDAMINE</v>
      </c>
      <c r="E296" s="58">
        <f>IF(Eksplikatsioon!F297=0,"",Eksplikatsioon!F297)</f>
        <v>40.1</v>
      </c>
      <c r="F296" s="23" t="str">
        <f>IF(Eksplikatsioon!H297=0,"",Eksplikatsioon!H297)</f>
        <v/>
      </c>
      <c r="G296" s="23" t="str">
        <f>IF(Eksplikatsioon!J297=0,"",Eksplikatsioon!J297)</f>
        <v>Ainukasutuses pind</v>
      </c>
      <c r="H296" s="23" t="str">
        <f>IF(Eksplikatsioon!K297=0,"",Eksplikatsioon!K297)</f>
        <v>Tartu Halduskohus</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35">
      <c r="A297" s="23" t="str">
        <f>IF(Eksplikatsioon!A298=0,"",Eksplikatsioon!A298)</f>
        <v>04</v>
      </c>
      <c r="B297" s="60" t="str">
        <f>IF(Eksplikatsioon!B298=0,"",Eksplikatsioon!B298)</f>
        <v>413a</v>
      </c>
      <c r="C297" s="23" t="str">
        <f>IF(Eksplikatsioon!C298=0,"",Eksplikatsioon!C298)</f>
        <v>ÜÜRITAV PIND</v>
      </c>
      <c r="D297" s="23" t="str">
        <f>IF(Eksplikatsioon!D298=0,"",Eksplikatsioon!D298)</f>
        <v>LADU</v>
      </c>
      <c r="E297" s="58">
        <f>IF(Eksplikatsioon!F298=0,"",Eksplikatsioon!F298)</f>
        <v>5.5</v>
      </c>
      <c r="F297" s="23" t="str">
        <f>IF(Eksplikatsioon!H298=0,"",Eksplikatsioon!H298)</f>
        <v/>
      </c>
      <c r="G297" s="23" t="str">
        <f>IF(Eksplikatsioon!J298=0,"",Eksplikatsioon!J298)</f>
        <v>Ainukasutuses pind</v>
      </c>
      <c r="H297" s="23" t="str">
        <f>IF(Eksplikatsioon!K298=0,"",Eksplikatsioon!K298)</f>
        <v>Tartu Halduskohus</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35">
      <c r="A298" s="23" t="str">
        <f>IF(Eksplikatsioon!A299=0,"",Eksplikatsioon!A299)</f>
        <v>04</v>
      </c>
      <c r="B298" s="60">
        <f>IF(Eksplikatsioon!B299=0,"",Eksplikatsioon!B299)</f>
        <v>414</v>
      </c>
      <c r="C298" s="23" t="str">
        <f>IF(Eksplikatsioon!C299=0,"",Eksplikatsioon!C299)</f>
        <v>ÜÜRITAV PIND</v>
      </c>
      <c r="D298" s="23" t="str">
        <f>IF(Eksplikatsioon!D299=0,"",Eksplikatsioon!D299)</f>
        <v>KÖÖK</v>
      </c>
      <c r="E298" s="58">
        <f>IF(Eksplikatsioon!F299=0,"",Eksplikatsioon!F299)</f>
        <v>45.2</v>
      </c>
      <c r="F298" s="23" t="str">
        <f>IF(Eksplikatsioon!H299=0,"",Eksplikatsioon!H299)</f>
        <v/>
      </c>
      <c r="G298" s="23" t="str">
        <f>IF(Eksplikatsioon!J299=0,"",Eksplikatsioon!J299)</f>
        <v>Ainukasutuses pind</v>
      </c>
      <c r="H298" s="23" t="str">
        <f>IF(Eksplikatsioon!K299=0,"",Eksplikatsioon!K299)</f>
        <v>Tartu Halduskohus</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35">
      <c r="A299" s="23" t="str">
        <f>IF(Eksplikatsioon!A300=0,"",Eksplikatsioon!A300)</f>
        <v>04</v>
      </c>
      <c r="B299" s="60">
        <f>IF(Eksplikatsioon!B300=0,"",Eksplikatsioon!B300)</f>
        <v>415</v>
      </c>
      <c r="C299" s="23" t="str">
        <f>IF(Eksplikatsioon!C300=0,"",Eksplikatsioon!C300)</f>
        <v>ÜÜRITAV PIND</v>
      </c>
      <c r="D299" s="23" t="str">
        <f>IF(Eksplikatsioon!D300=0,"",Eksplikatsioon!D300)</f>
        <v>KABINET</v>
      </c>
      <c r="E299" s="58">
        <f>IF(Eksplikatsioon!F300=0,"",Eksplikatsioon!F300)</f>
        <v>18.399999999999999</v>
      </c>
      <c r="F299" s="23" t="str">
        <f>IF(Eksplikatsioon!H300=0,"",Eksplikatsioon!H300)</f>
        <v/>
      </c>
      <c r="G299" s="23" t="str">
        <f>IF(Eksplikatsioon!J300=0,"",Eksplikatsioon!J300)</f>
        <v>Ainukasutuses pind</v>
      </c>
      <c r="H299" s="23" t="str">
        <f>IF(Eksplikatsioon!K300=0,"",Eksplikatsioon!K300)</f>
        <v>Tartu Halduskohus</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35">
      <c r="A300" s="23" t="str">
        <f>IF(Eksplikatsioon!A301=0,"",Eksplikatsioon!A301)</f>
        <v>04</v>
      </c>
      <c r="B300" s="60">
        <f>IF(Eksplikatsioon!B301=0,"",Eksplikatsioon!B301)</f>
        <v>416</v>
      </c>
      <c r="C300" s="23" t="str">
        <f>IF(Eksplikatsioon!C301=0,"",Eksplikatsioon!C301)</f>
        <v>ÜÜRITAV PIND</v>
      </c>
      <c r="D300" s="23" t="str">
        <f>IF(Eksplikatsioon!D301=0,"",Eksplikatsioon!D301)</f>
        <v>KABINET</v>
      </c>
      <c r="E300" s="58">
        <f>IF(Eksplikatsioon!F301=0,"",Eksplikatsioon!F301)</f>
        <v>29.6</v>
      </c>
      <c r="F300" s="23" t="str">
        <f>IF(Eksplikatsioon!H301=0,"",Eksplikatsioon!H301)</f>
        <v/>
      </c>
      <c r="G300" s="23" t="str">
        <f>IF(Eksplikatsioon!J301=0,"",Eksplikatsioon!J301)</f>
        <v>Ainukasutuses pind</v>
      </c>
      <c r="H300" s="23" t="str">
        <f>IF(Eksplikatsioon!K301=0,"",Eksplikatsioon!K301)</f>
        <v>Tartu Halduskohus</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35">
      <c r="A301" s="23" t="str">
        <f>IF(Eksplikatsioon!A302=0,"",Eksplikatsioon!A302)</f>
        <v>04</v>
      </c>
      <c r="B301" s="60">
        <f>IF(Eksplikatsioon!B302=0,"",Eksplikatsioon!B302)</f>
        <v>417</v>
      </c>
      <c r="C301" s="23" t="str">
        <f>IF(Eksplikatsioon!C302=0,"",Eksplikatsioon!C302)</f>
        <v>ÜÜRITAV PIND</v>
      </c>
      <c r="D301" s="23" t="str">
        <f>IF(Eksplikatsioon!D302=0,"",Eksplikatsioon!D302)</f>
        <v>KABINET</v>
      </c>
      <c r="E301" s="58">
        <f>IF(Eksplikatsioon!F302=0,"",Eksplikatsioon!F302)</f>
        <v>19.3</v>
      </c>
      <c r="F301" s="23" t="str">
        <f>IF(Eksplikatsioon!H302=0,"",Eksplikatsioon!H302)</f>
        <v/>
      </c>
      <c r="G301" s="23" t="str">
        <f>IF(Eksplikatsioon!J302=0,"",Eksplikatsioon!J302)</f>
        <v>Ainukasutuses pind</v>
      </c>
      <c r="H301" s="23" t="str">
        <f>IF(Eksplikatsioon!K302=0,"",Eksplikatsioon!K302)</f>
        <v>Tartu Halduskohus</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35">
      <c r="A302" s="23" t="str">
        <f>IF(Eksplikatsioon!A303=0,"",Eksplikatsioon!A303)</f>
        <v>04</v>
      </c>
      <c r="B302" s="60">
        <f>IF(Eksplikatsioon!B303=0,"",Eksplikatsioon!B303)</f>
        <v>418</v>
      </c>
      <c r="C302" s="23" t="str">
        <f>IF(Eksplikatsioon!C303=0,"",Eksplikatsioon!C303)</f>
        <v>ÜÜRITAV PIND</v>
      </c>
      <c r="D302" s="23" t="str">
        <f>IF(Eksplikatsioon!D303=0,"",Eksplikatsioon!D303)</f>
        <v>KABINET</v>
      </c>
      <c r="E302" s="58">
        <f>IF(Eksplikatsioon!F303=0,"",Eksplikatsioon!F303)</f>
        <v>19.399999999999999</v>
      </c>
      <c r="F302" s="23" t="str">
        <f>IF(Eksplikatsioon!H303=0,"",Eksplikatsioon!H303)</f>
        <v/>
      </c>
      <c r="G302" s="23" t="str">
        <f>IF(Eksplikatsioon!J303=0,"",Eksplikatsioon!J303)</f>
        <v>Ainukasutuses pind</v>
      </c>
      <c r="H302" s="23" t="str">
        <f>IF(Eksplikatsioon!K303=0,"",Eksplikatsioon!K303)</f>
        <v>Tartu Halduskohus</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35">
      <c r="A303" s="23" t="str">
        <f>IF(Eksplikatsioon!A304=0,"",Eksplikatsioon!A304)</f>
        <v>04</v>
      </c>
      <c r="B303" s="60">
        <f>IF(Eksplikatsioon!B304=0,"",Eksplikatsioon!B304)</f>
        <v>419</v>
      </c>
      <c r="C303" s="23" t="str">
        <f>IF(Eksplikatsioon!C304=0,"",Eksplikatsioon!C304)</f>
        <v>ÜÜRITAV PIND</v>
      </c>
      <c r="D303" s="23" t="str">
        <f>IF(Eksplikatsioon!D304=0,"",Eksplikatsioon!D304)</f>
        <v>VESTLUSRUUM</v>
      </c>
      <c r="E303" s="58">
        <f>IF(Eksplikatsioon!F304=0,"",Eksplikatsioon!F304)</f>
        <v>5</v>
      </c>
      <c r="F303" s="23" t="str">
        <f>IF(Eksplikatsioon!H304=0,"",Eksplikatsioon!H304)</f>
        <v/>
      </c>
      <c r="G303" s="23" t="str">
        <f>IF(Eksplikatsioon!J304=0,"",Eksplikatsioon!J304)</f>
        <v>Ainukasutuses pind</v>
      </c>
      <c r="H303" s="23" t="str">
        <f>IF(Eksplikatsioon!K304=0,"",Eksplikatsioon!K304)</f>
        <v>Tartu Halduskohus</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35">
      <c r="A304" s="23" t="str">
        <f>IF(Eksplikatsioon!A305=0,"",Eksplikatsioon!A305)</f>
        <v>04</v>
      </c>
      <c r="B304" s="60">
        <f>IF(Eksplikatsioon!B305=0,"",Eksplikatsioon!B305)</f>
        <v>420</v>
      </c>
      <c r="C304" s="23" t="str">
        <f>IF(Eksplikatsioon!C305=0,"",Eksplikatsioon!C305)</f>
        <v>ÜÜRITAV PIND</v>
      </c>
      <c r="D304" s="23" t="str">
        <f>IF(Eksplikatsioon!D305=0,"",Eksplikatsioon!D305)</f>
        <v>TOIMIKUTE HOIDLA</v>
      </c>
      <c r="E304" s="58">
        <f>IF(Eksplikatsioon!F305=0,"",Eksplikatsioon!F305)</f>
        <v>5</v>
      </c>
      <c r="F304" s="23" t="str">
        <f>IF(Eksplikatsioon!H305=0,"",Eksplikatsioon!H305)</f>
        <v/>
      </c>
      <c r="G304" s="23" t="str">
        <f>IF(Eksplikatsioon!J305=0,"",Eksplikatsioon!J305)</f>
        <v>Ainukasutuses pind</v>
      </c>
      <c r="H304" s="23" t="str">
        <f>IF(Eksplikatsioon!K305=0,"",Eksplikatsioon!K305)</f>
        <v>Tartu Halduskohus</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35">
      <c r="A305" s="23" t="str">
        <f>IF(Eksplikatsioon!A306=0,"",Eksplikatsioon!A306)</f>
        <v>04</v>
      </c>
      <c r="B305" s="60">
        <f>IF(Eksplikatsioon!B306=0,"",Eksplikatsioon!B306)</f>
        <v>421</v>
      </c>
      <c r="C305" s="23" t="str">
        <f>IF(Eksplikatsioon!C306=0,"",Eksplikatsioon!C306)</f>
        <v>ÜÜRITAV PIND</v>
      </c>
      <c r="D305" s="23" t="str">
        <f>IF(Eksplikatsioon!D306=0,"",Eksplikatsioon!D306)</f>
        <v>KABINET</v>
      </c>
      <c r="E305" s="58">
        <f>IF(Eksplikatsioon!F306=0,"",Eksplikatsioon!F306)</f>
        <v>19.8</v>
      </c>
      <c r="F305" s="23" t="str">
        <f>IF(Eksplikatsioon!H306=0,"",Eksplikatsioon!H306)</f>
        <v/>
      </c>
      <c r="G305" s="23" t="str">
        <f>IF(Eksplikatsioon!J306=0,"",Eksplikatsioon!J306)</f>
        <v>Ainukasutuses pind</v>
      </c>
      <c r="H305" s="23" t="str">
        <f>IF(Eksplikatsioon!K306=0,"",Eksplikatsioon!K306)</f>
        <v>Tartu Halduskohus</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35">
      <c r="A306" s="23" t="str">
        <f>IF(Eksplikatsioon!A307=0,"",Eksplikatsioon!A307)</f>
        <v>04</v>
      </c>
      <c r="B306" s="60">
        <f>IF(Eksplikatsioon!B307=0,"",Eksplikatsioon!B307)</f>
        <v>422</v>
      </c>
      <c r="C306" s="23" t="str">
        <f>IF(Eksplikatsioon!C307=0,"",Eksplikatsioon!C307)</f>
        <v>ÜÜRITAV PIND</v>
      </c>
      <c r="D306" s="23" t="str">
        <f>IF(Eksplikatsioon!D307=0,"",Eksplikatsioon!D307)</f>
        <v>AVATUD ALA /RAAMATUKOGU</v>
      </c>
      <c r="E306" s="58">
        <f>IF(Eksplikatsioon!F307=0,"",Eksplikatsioon!F307)</f>
        <v>45.1</v>
      </c>
      <c r="F306" s="23" t="str">
        <f>IF(Eksplikatsioon!H307=0,"",Eksplikatsioon!H307)</f>
        <v/>
      </c>
      <c r="G306" s="23" t="str">
        <f>IF(Eksplikatsioon!J307=0,"",Eksplikatsioon!J307)</f>
        <v>Ainukasutuses pind</v>
      </c>
      <c r="H306" s="23" t="str">
        <f>IF(Eksplikatsioon!K307=0,"",Eksplikatsioon!K307)</f>
        <v>Tartu Halduskohus</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35">
      <c r="A307" s="23" t="str">
        <f>IF(Eksplikatsioon!A308=0,"",Eksplikatsioon!A308)</f>
        <v>04</v>
      </c>
      <c r="B307" s="60">
        <f>IF(Eksplikatsioon!B308=0,"",Eksplikatsioon!B308)</f>
        <v>423</v>
      </c>
      <c r="C307" s="23" t="str">
        <f>IF(Eksplikatsioon!C308=0,"",Eksplikatsioon!C308)</f>
        <v>ÜÜRITAV PIND</v>
      </c>
      <c r="D307" s="23" t="str">
        <f>IF(Eksplikatsioon!D308=0,"",Eksplikatsioon!D308)</f>
        <v>PRINT</v>
      </c>
      <c r="E307" s="58">
        <f>IF(Eksplikatsioon!F308=0,"",Eksplikatsioon!F308)</f>
        <v>2.4</v>
      </c>
      <c r="F307" s="23" t="str">
        <f>IF(Eksplikatsioon!H308=0,"",Eksplikatsioon!H308)</f>
        <v/>
      </c>
      <c r="G307" s="23" t="str">
        <f>IF(Eksplikatsioon!J308=0,"",Eksplikatsioon!J308)</f>
        <v>Ainukasutuses pind</v>
      </c>
      <c r="H307" s="23" t="str">
        <f>IF(Eksplikatsioon!K308=0,"",Eksplikatsioon!K308)</f>
        <v>Tartu Halduskohus</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35">
      <c r="A308" s="23" t="str">
        <f>IF(Eksplikatsioon!A309=0,"",Eksplikatsioon!A309)</f>
        <v>04</v>
      </c>
      <c r="B308" s="60">
        <f>IF(Eksplikatsioon!B309=0,"",Eksplikatsioon!B309)</f>
        <v>424</v>
      </c>
      <c r="C308" s="23" t="str">
        <f>IF(Eksplikatsioon!C309=0,"",Eksplikatsioon!C309)</f>
        <v>ÜÜRITAV PIND</v>
      </c>
      <c r="D308" s="23" t="str">
        <f>IF(Eksplikatsioon!D309=0,"",Eksplikatsioon!D309)</f>
        <v>KABINET</v>
      </c>
      <c r="E308" s="58">
        <f>IF(Eksplikatsioon!F309=0,"",Eksplikatsioon!F309)</f>
        <v>16.3</v>
      </c>
      <c r="F308" s="23" t="str">
        <f>IF(Eksplikatsioon!H309=0,"",Eksplikatsioon!H309)</f>
        <v/>
      </c>
      <c r="G308" s="23" t="str">
        <f>IF(Eksplikatsioon!J309=0,"",Eksplikatsioon!J309)</f>
        <v>Ainukasutuses pind</v>
      </c>
      <c r="H308" s="23" t="str">
        <f>IF(Eksplikatsioon!K309=0,"",Eksplikatsioon!K309)</f>
        <v>Tartu Halduskohus</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35">
      <c r="A309" s="23" t="str">
        <f>IF(Eksplikatsioon!A310=0,"",Eksplikatsioon!A310)</f>
        <v>04</v>
      </c>
      <c r="B309" s="60">
        <f>IF(Eksplikatsioon!B310=0,"",Eksplikatsioon!B310)</f>
        <v>425</v>
      </c>
      <c r="C309" s="23" t="str">
        <f>IF(Eksplikatsioon!C310=0,"",Eksplikatsioon!C310)</f>
        <v>ÜÜRITAV PIND</v>
      </c>
      <c r="D309" s="23" t="str">
        <f>IF(Eksplikatsioon!D310=0,"",Eksplikatsioon!D310)</f>
        <v>KABINET</v>
      </c>
      <c r="E309" s="58">
        <f>IF(Eksplikatsioon!F310=0,"",Eksplikatsioon!F310)</f>
        <v>17.600000000000001</v>
      </c>
      <c r="F309" s="23" t="str">
        <f>IF(Eksplikatsioon!H310=0,"",Eksplikatsioon!H310)</f>
        <v/>
      </c>
      <c r="G309" s="23" t="str">
        <f>IF(Eksplikatsioon!J310=0,"",Eksplikatsioon!J310)</f>
        <v>Ainukasutuses pind</v>
      </c>
      <c r="H309" s="23" t="str">
        <f>IF(Eksplikatsioon!K310=0,"",Eksplikatsioon!K310)</f>
        <v>Tartu Halduskohus</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35">
      <c r="A310" s="23" t="str">
        <f>IF(Eksplikatsioon!A311=0,"",Eksplikatsioon!A311)</f>
        <v>04</v>
      </c>
      <c r="B310" s="60">
        <f>IF(Eksplikatsioon!B311=0,"",Eksplikatsioon!B311)</f>
        <v>426</v>
      </c>
      <c r="C310" s="23" t="str">
        <f>IF(Eksplikatsioon!C311=0,"",Eksplikatsioon!C311)</f>
        <v>ÜÜRITAV PIND</v>
      </c>
      <c r="D310" s="23" t="str">
        <f>IF(Eksplikatsioon!D311=0,"",Eksplikatsioon!D311)</f>
        <v>KABINET</v>
      </c>
      <c r="E310" s="58">
        <f>IF(Eksplikatsioon!F311=0,"",Eksplikatsioon!F311)</f>
        <v>18.5</v>
      </c>
      <c r="F310" s="23" t="str">
        <f>IF(Eksplikatsioon!H311=0,"",Eksplikatsioon!H311)</f>
        <v/>
      </c>
      <c r="G310" s="23" t="str">
        <f>IF(Eksplikatsioon!J311=0,"",Eksplikatsioon!J311)</f>
        <v>Ainukasutuses pind</v>
      </c>
      <c r="H310" s="23" t="str">
        <f>IF(Eksplikatsioon!K311=0,"",Eksplikatsioon!K311)</f>
        <v>Tartu Halduskohus</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35">
      <c r="A311" s="23" t="str">
        <f>IF(Eksplikatsioon!A312=0,"",Eksplikatsioon!A312)</f>
        <v>04</v>
      </c>
      <c r="B311" s="60">
        <f>IF(Eksplikatsioon!B312=0,"",Eksplikatsioon!B312)</f>
        <v>427</v>
      </c>
      <c r="C311" s="23" t="str">
        <f>IF(Eksplikatsioon!C312=0,"",Eksplikatsioon!C312)</f>
        <v>ÜÜRITAV PIND</v>
      </c>
      <c r="D311" s="23" t="str">
        <f>IF(Eksplikatsioon!D312=0,"",Eksplikatsioon!D312)</f>
        <v>KABINET</v>
      </c>
      <c r="E311" s="58">
        <f>IF(Eksplikatsioon!F312=0,"",Eksplikatsioon!F312)</f>
        <v>15.4</v>
      </c>
      <c r="F311" s="23" t="str">
        <f>IF(Eksplikatsioon!H312=0,"",Eksplikatsioon!H312)</f>
        <v/>
      </c>
      <c r="G311" s="23" t="str">
        <f>IF(Eksplikatsioon!J312=0,"",Eksplikatsioon!J312)</f>
        <v>Ainukasutuses pind</v>
      </c>
      <c r="H311" s="23" t="str">
        <f>IF(Eksplikatsioon!K312=0,"",Eksplikatsioon!K312)</f>
        <v>Tartu Halduskohus</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35">
      <c r="A312" s="23" t="str">
        <f>IF(Eksplikatsioon!A313=0,"",Eksplikatsioon!A313)</f>
        <v>04</v>
      </c>
      <c r="B312" s="60">
        <f>IF(Eksplikatsioon!B313=0,"",Eksplikatsioon!B313)</f>
        <v>428</v>
      </c>
      <c r="C312" s="23" t="str">
        <f>IF(Eksplikatsioon!C313=0,"",Eksplikatsioon!C313)</f>
        <v>ÜÜRITAV PIND</v>
      </c>
      <c r="D312" s="23" t="str">
        <f>IF(Eksplikatsioon!D313=0,"",Eksplikatsioon!D313)</f>
        <v>KABINET</v>
      </c>
      <c r="E312" s="58">
        <f>IF(Eksplikatsioon!F313=0,"",Eksplikatsioon!F313)</f>
        <v>17.5</v>
      </c>
      <c r="F312" s="23" t="str">
        <f>IF(Eksplikatsioon!H313=0,"",Eksplikatsioon!H313)</f>
        <v/>
      </c>
      <c r="G312" s="23" t="str">
        <f>IF(Eksplikatsioon!J313=0,"",Eksplikatsioon!J313)</f>
        <v>Ainukasutuses pind</v>
      </c>
      <c r="H312" s="23" t="str">
        <f>IF(Eksplikatsioon!K313=0,"",Eksplikatsioon!K313)</f>
        <v>Tartu Halduskohus</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35">
      <c r="A313" s="23" t="str">
        <f>IF(Eksplikatsioon!A314=0,"",Eksplikatsioon!A314)</f>
        <v>04</v>
      </c>
      <c r="B313" s="60">
        <f>IF(Eksplikatsioon!B314=0,"",Eksplikatsioon!B314)</f>
        <v>429</v>
      </c>
      <c r="C313" s="23" t="str">
        <f>IF(Eksplikatsioon!C314=0,"",Eksplikatsioon!C314)</f>
        <v>ÜÜRITAV PIND</v>
      </c>
      <c r="D313" s="23" t="str">
        <f>IF(Eksplikatsioon!D314=0,"",Eksplikatsioon!D314)</f>
        <v>KABINET</v>
      </c>
      <c r="E313" s="58">
        <f>IF(Eksplikatsioon!F314=0,"",Eksplikatsioon!F314)</f>
        <v>16.3</v>
      </c>
      <c r="F313" s="23" t="str">
        <f>IF(Eksplikatsioon!H314=0,"",Eksplikatsioon!H314)</f>
        <v/>
      </c>
      <c r="G313" s="23" t="str">
        <f>IF(Eksplikatsioon!J314=0,"",Eksplikatsioon!J314)</f>
        <v>Ainukasutuses pind</v>
      </c>
      <c r="H313" s="23" t="str">
        <f>IF(Eksplikatsioon!K314=0,"",Eksplikatsioon!K314)</f>
        <v>Tartu Halduskohus</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35">
      <c r="A314" s="23" t="str">
        <f>IF(Eksplikatsioon!A315=0,"",Eksplikatsioon!A315)</f>
        <v>04</v>
      </c>
      <c r="B314" s="60">
        <f>IF(Eksplikatsioon!B315=0,"",Eksplikatsioon!B315)</f>
        <v>430</v>
      </c>
      <c r="C314" s="23" t="str">
        <f>IF(Eksplikatsioon!C315=0,"",Eksplikatsioon!C315)</f>
        <v>ÜÜRITAV PIND</v>
      </c>
      <c r="D314" s="23" t="str">
        <f>IF(Eksplikatsioon!D315=0,"",Eksplikatsioon!D315)</f>
        <v>KABINET</v>
      </c>
      <c r="E314" s="58">
        <f>IF(Eksplikatsioon!F315=0,"",Eksplikatsioon!F315)</f>
        <v>18.600000000000001</v>
      </c>
      <c r="F314" s="23" t="str">
        <f>IF(Eksplikatsioon!H315=0,"",Eksplikatsioon!H315)</f>
        <v/>
      </c>
      <c r="G314" s="23" t="str">
        <f>IF(Eksplikatsioon!J315=0,"",Eksplikatsioon!J315)</f>
        <v>Ainukasutuses pind</v>
      </c>
      <c r="H314" s="23" t="str">
        <f>IF(Eksplikatsioon!K315=0,"",Eksplikatsioon!K315)</f>
        <v>Tartu Halduskohus</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35">
      <c r="A315" s="23" t="str">
        <f>IF(Eksplikatsioon!A316=0,"",Eksplikatsioon!A316)</f>
        <v>04</v>
      </c>
      <c r="B315" s="60">
        <f>IF(Eksplikatsioon!B316=0,"",Eksplikatsioon!B316)</f>
        <v>431</v>
      </c>
      <c r="C315" s="23" t="str">
        <f>IF(Eksplikatsioon!C316=0,"",Eksplikatsioon!C316)</f>
        <v>ÜÜRITAV PIND</v>
      </c>
      <c r="D315" s="23" t="str">
        <f>IF(Eksplikatsioon!D316=0,"",Eksplikatsioon!D316)</f>
        <v>PUHKEALA/RAAMATUKOGU</v>
      </c>
      <c r="E315" s="58">
        <f>IF(Eksplikatsioon!F316=0,"",Eksplikatsioon!F316)</f>
        <v>19.7</v>
      </c>
      <c r="F315" s="23" t="str">
        <f>IF(Eksplikatsioon!H316=0,"",Eksplikatsioon!H316)</f>
        <v/>
      </c>
      <c r="G315" s="23" t="str">
        <f>IF(Eksplikatsioon!J316=0,"",Eksplikatsioon!J316)</f>
        <v>Ainukasutuses pind</v>
      </c>
      <c r="H315" s="23" t="str">
        <f>IF(Eksplikatsioon!K316=0,"",Eksplikatsioon!K316)</f>
        <v>Tartu Halduskohus</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35">
      <c r="A316" s="23" t="str">
        <f>IF(Eksplikatsioon!A317=0,"",Eksplikatsioon!A317)</f>
        <v>04</v>
      </c>
      <c r="B316" s="60">
        <f>IF(Eksplikatsioon!B317=0,"",Eksplikatsioon!B317)</f>
        <v>432</v>
      </c>
      <c r="C316" s="23" t="str">
        <f>IF(Eksplikatsioon!C317=0,"",Eksplikatsioon!C317)</f>
        <v>ÜÜRITAV PIND</v>
      </c>
      <c r="D316" s="23" t="str">
        <f>IF(Eksplikatsioon!D317=0,"",Eksplikatsioon!D317)</f>
        <v>KORIDOR</v>
      </c>
      <c r="E316" s="58">
        <f>IF(Eksplikatsioon!F317=0,"",Eksplikatsioon!F317)</f>
        <v>40.799999999999997</v>
      </c>
      <c r="F316" s="23" t="str">
        <f>IF(Eksplikatsioon!H317=0,"",Eksplikatsioon!H317)</f>
        <v/>
      </c>
      <c r="G316" s="23" t="str">
        <f>IF(Eksplikatsioon!J317=0,"",Eksplikatsioon!J317)</f>
        <v>Ainukasutuses pind</v>
      </c>
      <c r="H316" s="23" t="str">
        <f>IF(Eksplikatsioon!K317=0,"",Eksplikatsioon!K317)</f>
        <v>Tartu Halduskohus</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35">
      <c r="A317" s="23" t="str">
        <f>IF(Eksplikatsioon!A318=0,"",Eksplikatsioon!A318)</f>
        <v>04</v>
      </c>
      <c r="B317" s="60">
        <f>IF(Eksplikatsioon!B318=0,"",Eksplikatsioon!B318)</f>
        <v>433</v>
      </c>
      <c r="C317" s="23" t="str">
        <f>IF(Eksplikatsioon!C318=0,"",Eksplikatsioon!C318)</f>
        <v>ÜÜRITAV PIND</v>
      </c>
      <c r="D317" s="23" t="str">
        <f>IF(Eksplikatsioon!D318=0,"",Eksplikatsioon!D318)</f>
        <v>KABINET</v>
      </c>
      <c r="E317" s="58">
        <f>IF(Eksplikatsioon!F318=0,"",Eksplikatsioon!F318)</f>
        <v>18.600000000000001</v>
      </c>
      <c r="F317" s="23" t="str">
        <f>IF(Eksplikatsioon!H318=0,"",Eksplikatsioon!H318)</f>
        <v/>
      </c>
      <c r="G317" s="23" t="str">
        <f>IF(Eksplikatsioon!J318=0,"",Eksplikatsioon!J318)</f>
        <v>Ainukasutuses pind</v>
      </c>
      <c r="H317" s="23" t="str">
        <f>IF(Eksplikatsioon!K318=0,"",Eksplikatsioon!K318)</f>
        <v>Tartu Halduskohus</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35">
      <c r="A318" s="23" t="str">
        <f>IF(Eksplikatsioon!A319=0,"",Eksplikatsioon!A319)</f>
        <v>04</v>
      </c>
      <c r="B318" s="60">
        <f>IF(Eksplikatsioon!B319=0,"",Eksplikatsioon!B319)</f>
        <v>434</v>
      </c>
      <c r="C318" s="23" t="str">
        <f>IF(Eksplikatsioon!C319=0,"",Eksplikatsioon!C319)</f>
        <v>ÜÜRITAV PIND</v>
      </c>
      <c r="D318" s="23" t="str">
        <f>IF(Eksplikatsioon!D319=0,"",Eksplikatsioon!D319)</f>
        <v>KABINET</v>
      </c>
      <c r="E318" s="58">
        <f>IF(Eksplikatsioon!F319=0,"",Eksplikatsioon!F319)</f>
        <v>16.100000000000001</v>
      </c>
      <c r="F318" s="23" t="str">
        <f>IF(Eksplikatsioon!H319=0,"",Eksplikatsioon!H319)</f>
        <v/>
      </c>
      <c r="G318" s="23" t="str">
        <f>IF(Eksplikatsioon!J319=0,"",Eksplikatsioon!J319)</f>
        <v>Ainukasutuses pind</v>
      </c>
      <c r="H318" s="23" t="str">
        <f>IF(Eksplikatsioon!K319=0,"",Eksplikatsioon!K319)</f>
        <v>Tartu Halduskohus</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35">
      <c r="A319" s="23" t="str">
        <f>IF(Eksplikatsioon!A320=0,"",Eksplikatsioon!A320)</f>
        <v>04</v>
      </c>
      <c r="B319" s="60">
        <f>IF(Eksplikatsioon!B320=0,"",Eksplikatsioon!B320)</f>
        <v>435</v>
      </c>
      <c r="C319" s="23" t="str">
        <f>IF(Eksplikatsioon!C320=0,"",Eksplikatsioon!C320)</f>
        <v>ÜÜRITAV PIND</v>
      </c>
      <c r="D319" s="23" t="str">
        <f>IF(Eksplikatsioon!D320=0,"",Eksplikatsioon!D320)</f>
        <v>WC</v>
      </c>
      <c r="E319" s="58">
        <f>IF(Eksplikatsioon!F320=0,"",Eksplikatsioon!F320)</f>
        <v>2.5</v>
      </c>
      <c r="F319" s="23" t="str">
        <f>IF(Eksplikatsioon!H320=0,"",Eksplikatsioon!H320)</f>
        <v/>
      </c>
      <c r="G319" s="23" t="str">
        <f>IF(Eksplikatsioon!J320=0,"",Eksplikatsioon!J320)</f>
        <v>Ainukasutuses pind</v>
      </c>
      <c r="H319" s="23" t="str">
        <f>IF(Eksplikatsioon!K320=0,"",Eksplikatsioon!K320)</f>
        <v>Tartu Halduskohus</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35">
      <c r="A320" s="23" t="str">
        <f>IF(Eksplikatsioon!A321=0,"",Eksplikatsioon!A321)</f>
        <v>04</v>
      </c>
      <c r="B320" s="60">
        <f>IF(Eksplikatsioon!B321=0,"",Eksplikatsioon!B321)</f>
        <v>436</v>
      </c>
      <c r="C320" s="23" t="str">
        <f>IF(Eksplikatsioon!C321=0,"",Eksplikatsioon!C321)</f>
        <v>ÜÜRITAV PIND</v>
      </c>
      <c r="D320" s="23" t="str">
        <f>IF(Eksplikatsioon!D321=0,"",Eksplikatsioon!D321)</f>
        <v>WC</v>
      </c>
      <c r="E320" s="58">
        <f>IF(Eksplikatsioon!F321=0,"",Eksplikatsioon!F321)</f>
        <v>2.9</v>
      </c>
      <c r="F320" s="23" t="str">
        <f>IF(Eksplikatsioon!H321=0,"",Eksplikatsioon!H321)</f>
        <v/>
      </c>
      <c r="G320" s="23" t="str">
        <f>IF(Eksplikatsioon!J321=0,"",Eksplikatsioon!J321)</f>
        <v>Ainukasutuses pind</v>
      </c>
      <c r="H320" s="23" t="str">
        <f>IF(Eksplikatsioon!K321=0,"",Eksplikatsioon!K321)</f>
        <v>Tartu Halduskohus</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35">
      <c r="A321" s="23" t="str">
        <f>IF(Eksplikatsioon!A322=0,"",Eksplikatsioon!A322)</f>
        <v>04</v>
      </c>
      <c r="B321" s="60" t="str">
        <f>IF(Eksplikatsioon!B322=0,"",Eksplikatsioon!B322)</f>
        <v>436a</v>
      </c>
      <c r="C321" s="23" t="str">
        <f>IF(Eksplikatsioon!C322=0,"",Eksplikatsioon!C322)</f>
        <v>ÜÜRITAV PIND</v>
      </c>
      <c r="D321" s="23" t="str">
        <f>IF(Eksplikatsioon!D322=0,"",Eksplikatsioon!D322)</f>
        <v>WC</v>
      </c>
      <c r="E321" s="58">
        <f>IF(Eksplikatsioon!F322=0,"",Eksplikatsioon!F322)</f>
        <v>2.6</v>
      </c>
      <c r="F321" s="23" t="str">
        <f>IF(Eksplikatsioon!H322=0,"",Eksplikatsioon!H322)</f>
        <v/>
      </c>
      <c r="G321" s="23" t="str">
        <f>IF(Eksplikatsioon!J322=0,"",Eksplikatsioon!J322)</f>
        <v>Ainukasutuses pind</v>
      </c>
      <c r="H321" s="23" t="str">
        <f>IF(Eksplikatsioon!K322=0,"",Eksplikatsioon!K322)</f>
        <v>Tartu Halduskohus</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35">
      <c r="A322" s="23" t="str">
        <f>IF(Eksplikatsioon!A323=0,"",Eksplikatsioon!A323)</f>
        <v>04</v>
      </c>
      <c r="B322" s="60">
        <f>IF(Eksplikatsioon!B323=0,"",Eksplikatsioon!B323)</f>
        <v>437</v>
      </c>
      <c r="C322" s="23" t="str">
        <f>IF(Eksplikatsioon!C323=0,"",Eksplikatsioon!C323)</f>
        <v>ÜÜRITAV PIND</v>
      </c>
      <c r="D322" s="23" t="str">
        <f>IF(Eksplikatsioon!D323=0,"",Eksplikatsioon!D323)</f>
        <v>KORIDOR</v>
      </c>
      <c r="E322" s="58">
        <f>IF(Eksplikatsioon!F323=0,"",Eksplikatsioon!F323)</f>
        <v>7.1</v>
      </c>
      <c r="F322" s="23" t="str">
        <f>IF(Eksplikatsioon!H323=0,"",Eksplikatsioon!H323)</f>
        <v/>
      </c>
      <c r="G322" s="23" t="str">
        <f>IF(Eksplikatsioon!J323=0,"",Eksplikatsioon!J323)</f>
        <v>Ühiskasutuses korruse pind</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35">
      <c r="A323" s="23" t="str">
        <f>IF(Eksplikatsioon!A324=0,"",Eksplikatsioon!A324)</f>
        <v>04</v>
      </c>
      <c r="B323" s="60">
        <f>IF(Eksplikatsioon!B324=0,"",Eksplikatsioon!B324)</f>
        <v>438</v>
      </c>
      <c r="C323" s="23" t="str">
        <f>IF(Eksplikatsioon!C324=0,"",Eksplikatsioon!C324)</f>
        <v>ÜÜRITAV PIND</v>
      </c>
      <c r="D323" s="23" t="str">
        <f>IF(Eksplikatsioon!D324=0,"",Eksplikatsioon!D324)</f>
        <v>KORIDOR</v>
      </c>
      <c r="E323" s="58">
        <f>IF(Eksplikatsioon!F324=0,"",Eksplikatsioon!F324)</f>
        <v>4</v>
      </c>
      <c r="F323" s="23" t="str">
        <f>IF(Eksplikatsioon!H324=0,"",Eksplikatsioon!H324)</f>
        <v/>
      </c>
      <c r="G323" s="23" t="str">
        <f>IF(Eksplikatsioon!J324=0,"",Eksplikatsioon!J324)</f>
        <v>Ühiskasutuses korruse pind</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hidden="1" x14ac:dyDescent="0.35">
      <c r="A324" s="23" t="str">
        <f>IF(Eksplikatsioon!A325=0,"",Eksplikatsioon!A325)</f>
        <v>04</v>
      </c>
      <c r="B324" s="60">
        <f>IF(Eksplikatsioon!B325=0,"",Eksplikatsioon!B325)</f>
        <v>439</v>
      </c>
      <c r="C324" s="23" t="str">
        <f>IF(Eksplikatsioon!C325=0,"",Eksplikatsioon!C325)</f>
        <v>VERTIKAALSETE ÜHENDUSTEEDE PIND</v>
      </c>
      <c r="D324" s="23" t="str">
        <f>IF(Eksplikatsioon!D325=0,"",Eksplikatsioon!D325)</f>
        <v>TREPIKODA TR-3</v>
      </c>
      <c r="E324" s="58">
        <f>IF(Eksplikatsioon!F325=0,"",Eksplikatsioon!F325)</f>
        <v>24</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35">
      <c r="A325" s="23" t="str">
        <f>IF(Eksplikatsioon!A326=0,"",Eksplikatsioon!A326)</f>
        <v>04</v>
      </c>
      <c r="B325" s="60">
        <f>IF(Eksplikatsioon!B326=0,"",Eksplikatsioon!B326)</f>
        <v>440</v>
      </c>
      <c r="C325" s="23" t="str">
        <f>IF(Eksplikatsioon!C326=0,"",Eksplikatsioon!C326)</f>
        <v>ÜÜRITAV PIND</v>
      </c>
      <c r="D325" s="23" t="str">
        <f>IF(Eksplikatsioon!D326=0,"",Eksplikatsioon!D326)</f>
        <v>KORIDOR</v>
      </c>
      <c r="E325" s="58">
        <f>IF(Eksplikatsioon!F326=0,"",Eksplikatsioon!F326)</f>
        <v>58.7</v>
      </c>
      <c r="F325" s="23" t="str">
        <f>IF(Eksplikatsioon!H326=0,"",Eksplikatsioon!H326)</f>
        <v/>
      </c>
      <c r="G325" s="23" t="str">
        <f>IF(Eksplikatsioon!J326=0,"",Eksplikatsioon!J326)</f>
        <v>Ainukasutuses pind</v>
      </c>
      <c r="H325" s="23" t="str">
        <f>IF(Eksplikatsioon!K326=0,"",Eksplikatsioon!K326)</f>
        <v>Prokuratuur</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35">
      <c r="A326" s="23" t="str">
        <f>IF(Eksplikatsioon!A327=0,"",Eksplikatsioon!A327)</f>
        <v>04</v>
      </c>
      <c r="B326" s="60" t="str">
        <f>IF(Eksplikatsioon!B327=0,"",Eksplikatsioon!B327)</f>
        <v>440a</v>
      </c>
      <c r="C326" s="23" t="str">
        <f>IF(Eksplikatsioon!C327=0,"",Eksplikatsioon!C327)</f>
        <v>ÜÜRITAV PIND</v>
      </c>
      <c r="D326" s="23" t="str">
        <f>IF(Eksplikatsioon!D327=0,"",Eksplikatsioon!D327)</f>
        <v>PRINT</v>
      </c>
      <c r="E326" s="58">
        <f>IF(Eksplikatsioon!F327=0,"",Eksplikatsioon!F327)</f>
        <v>1.7</v>
      </c>
      <c r="F326" s="23" t="str">
        <f>IF(Eksplikatsioon!H327=0,"",Eksplikatsioon!H327)</f>
        <v/>
      </c>
      <c r="G326" s="23" t="str">
        <f>IF(Eksplikatsioon!J327=0,"",Eksplikatsioon!J327)</f>
        <v>Ainukasutuses pind</v>
      </c>
      <c r="H326" s="23" t="str">
        <f>IF(Eksplikatsioon!K327=0,"",Eksplikatsioon!K327)</f>
        <v>Prokuratuur</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35">
      <c r="A327" s="23" t="str">
        <f>IF(Eksplikatsioon!A328=0,"",Eksplikatsioon!A328)</f>
        <v>04</v>
      </c>
      <c r="B327" s="60">
        <f>IF(Eksplikatsioon!B328=0,"",Eksplikatsioon!B328)</f>
        <v>441</v>
      </c>
      <c r="C327" s="23" t="str">
        <f>IF(Eksplikatsioon!C328=0,"",Eksplikatsioon!C328)</f>
        <v>ÜÜRITAV PIND</v>
      </c>
      <c r="D327" s="23" t="str">
        <f>IF(Eksplikatsioon!D328=0,"",Eksplikatsioon!D328)</f>
        <v>WC</v>
      </c>
      <c r="E327" s="58">
        <f>IF(Eksplikatsioon!F328=0,"",Eksplikatsioon!F328)</f>
        <v>2.6</v>
      </c>
      <c r="F327" s="23" t="str">
        <f>IF(Eksplikatsioon!H328=0,"",Eksplikatsioon!H328)</f>
        <v/>
      </c>
      <c r="G327" s="23" t="str">
        <f>IF(Eksplikatsioon!J328=0,"",Eksplikatsioon!J328)</f>
        <v>Ainukasutuses pind</v>
      </c>
      <c r="H327" s="23" t="str">
        <f>IF(Eksplikatsioon!K328=0,"",Eksplikatsioon!K328)</f>
        <v>Prokuratuur</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35">
      <c r="A328" s="23" t="str">
        <f>IF(Eksplikatsioon!A329=0,"",Eksplikatsioon!A329)</f>
        <v>04</v>
      </c>
      <c r="B328" s="60" t="str">
        <f>IF(Eksplikatsioon!B329=0,"",Eksplikatsioon!B329)</f>
        <v>441a</v>
      </c>
      <c r="C328" s="23" t="str">
        <f>IF(Eksplikatsioon!C329=0,"",Eksplikatsioon!C329)</f>
        <v>ÜÜRITAV PIND</v>
      </c>
      <c r="D328" s="23" t="str">
        <f>IF(Eksplikatsioon!D329=0,"",Eksplikatsioon!D329)</f>
        <v>WC INVA</v>
      </c>
      <c r="E328" s="58">
        <f>IF(Eksplikatsioon!F329=0,"",Eksplikatsioon!F329)</f>
        <v>6.4</v>
      </c>
      <c r="F328" s="23" t="str">
        <f>IF(Eksplikatsioon!H329=0,"",Eksplikatsioon!H329)</f>
        <v/>
      </c>
      <c r="G328" s="23" t="str">
        <f>IF(Eksplikatsioon!J329=0,"",Eksplikatsioon!J329)</f>
        <v>Ainukasutuses pind</v>
      </c>
      <c r="H328" s="23" t="str">
        <f>IF(Eksplikatsioon!K329=0,"",Eksplikatsioon!K329)</f>
        <v>Prokuratuur</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35">
      <c r="A329" s="23" t="str">
        <f>IF(Eksplikatsioon!A330=0,"",Eksplikatsioon!A330)</f>
        <v>04</v>
      </c>
      <c r="B329" s="60">
        <f>IF(Eksplikatsioon!B330=0,"",Eksplikatsioon!B330)</f>
        <v>442</v>
      </c>
      <c r="C329" s="23" t="str">
        <f>IF(Eksplikatsioon!C330=0,"",Eksplikatsioon!C330)</f>
        <v>ÜÜRITAV PIND</v>
      </c>
      <c r="D329" s="23" t="str">
        <f>IF(Eksplikatsioon!D330=0,"",Eksplikatsioon!D330)</f>
        <v>WC</v>
      </c>
      <c r="E329" s="58">
        <f>IF(Eksplikatsioon!F330=0,"",Eksplikatsioon!F330)</f>
        <v>2.6</v>
      </c>
      <c r="F329" s="23" t="str">
        <f>IF(Eksplikatsioon!H330=0,"",Eksplikatsioon!H330)</f>
        <v/>
      </c>
      <c r="G329" s="23" t="str">
        <f>IF(Eksplikatsioon!J330=0,"",Eksplikatsioon!J330)</f>
        <v>Ainukasutuses pind</v>
      </c>
      <c r="H329" s="23" t="str">
        <f>IF(Eksplikatsioon!K330=0,"",Eksplikatsioon!K330)</f>
        <v>Prokuratuur</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35">
      <c r="A330" s="23" t="str">
        <f>IF(Eksplikatsioon!A331=0,"",Eksplikatsioon!A331)</f>
        <v>04</v>
      </c>
      <c r="B330" s="60">
        <f>IF(Eksplikatsioon!B331=0,"",Eksplikatsioon!B331)</f>
        <v>443</v>
      </c>
      <c r="C330" s="23" t="str">
        <f>IF(Eksplikatsioon!C331=0,"",Eksplikatsioon!C331)</f>
        <v>ÜÜRITAV PIND</v>
      </c>
      <c r="D330" s="23" t="str">
        <f>IF(Eksplikatsioon!D331=0,"",Eksplikatsioon!D331)</f>
        <v>WC</v>
      </c>
      <c r="E330" s="58">
        <f>IF(Eksplikatsioon!F331=0,"",Eksplikatsioon!F331)</f>
        <v>2.6</v>
      </c>
      <c r="F330" s="23" t="str">
        <f>IF(Eksplikatsioon!H331=0,"",Eksplikatsioon!H331)</f>
        <v/>
      </c>
      <c r="G330" s="23" t="str">
        <f>IF(Eksplikatsioon!J331=0,"",Eksplikatsioon!J331)</f>
        <v>Ainukasutuses pind</v>
      </c>
      <c r="H330" s="23" t="str">
        <f>IF(Eksplikatsioon!K331=0,"",Eksplikatsioon!K331)</f>
        <v>Prokuratuur</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35">
      <c r="A331" s="23" t="str">
        <f>IF(Eksplikatsioon!A332=0,"",Eksplikatsioon!A332)</f>
        <v>04</v>
      </c>
      <c r="B331" s="60">
        <f>IF(Eksplikatsioon!B332=0,"",Eksplikatsioon!B332)</f>
        <v>444</v>
      </c>
      <c r="C331" s="23" t="str">
        <f>IF(Eksplikatsioon!C332=0,"",Eksplikatsioon!C332)</f>
        <v>ÜÜRITAV PIND</v>
      </c>
      <c r="D331" s="23" t="str">
        <f>IF(Eksplikatsioon!D332=0,"",Eksplikatsioon!D332)</f>
        <v>KABINET</v>
      </c>
      <c r="E331" s="58">
        <f>IF(Eksplikatsioon!F332=0,"",Eksplikatsioon!F332)</f>
        <v>17.3</v>
      </c>
      <c r="F331" s="23" t="str">
        <f>IF(Eksplikatsioon!H332=0,"",Eksplikatsioon!H332)</f>
        <v/>
      </c>
      <c r="G331" s="23" t="str">
        <f>IF(Eksplikatsioon!J332=0,"",Eksplikatsioon!J332)</f>
        <v>Ainukasutuses pind</v>
      </c>
      <c r="H331" s="23" t="str">
        <f>IF(Eksplikatsioon!K332=0,"",Eksplikatsioon!K332)</f>
        <v>Prokuratuur</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35">
      <c r="A332" s="23" t="str">
        <f>IF(Eksplikatsioon!A333=0,"",Eksplikatsioon!A333)</f>
        <v>04</v>
      </c>
      <c r="B332" s="60">
        <f>IF(Eksplikatsioon!B333=0,"",Eksplikatsioon!B333)</f>
        <v>445</v>
      </c>
      <c r="C332" s="23" t="str">
        <f>IF(Eksplikatsioon!C333=0,"",Eksplikatsioon!C333)</f>
        <v>ÜÜRITAV PIND</v>
      </c>
      <c r="D332" s="23" t="str">
        <f>IF(Eksplikatsioon!D333=0,"",Eksplikatsioon!D333)</f>
        <v>KABINET</v>
      </c>
      <c r="E332" s="58">
        <f>IF(Eksplikatsioon!F333=0,"",Eksplikatsioon!F333)</f>
        <v>14.9</v>
      </c>
      <c r="F332" s="23" t="str">
        <f>IF(Eksplikatsioon!H333=0,"",Eksplikatsioon!H333)</f>
        <v/>
      </c>
      <c r="G332" s="23" t="str">
        <f>IF(Eksplikatsioon!J333=0,"",Eksplikatsioon!J333)</f>
        <v>Ainukasutuses pind</v>
      </c>
      <c r="H332" s="23" t="str">
        <f>IF(Eksplikatsioon!K333=0,"",Eksplikatsioon!K333)</f>
        <v>Prokuratuur</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35">
      <c r="A333" s="23" t="str">
        <f>IF(Eksplikatsioon!A334=0,"",Eksplikatsioon!A334)</f>
        <v>04</v>
      </c>
      <c r="B333" s="60">
        <f>IF(Eksplikatsioon!B334=0,"",Eksplikatsioon!B334)</f>
        <v>446</v>
      </c>
      <c r="C333" s="23" t="str">
        <f>IF(Eksplikatsioon!C334=0,"",Eksplikatsioon!C334)</f>
        <v>ÜÜRITAV PIND</v>
      </c>
      <c r="D333" s="23" t="str">
        <f>IF(Eksplikatsioon!D334=0,"",Eksplikatsioon!D334)</f>
        <v>KABINET</v>
      </c>
      <c r="E333" s="58">
        <f>IF(Eksplikatsioon!F334=0,"",Eksplikatsioon!F334)</f>
        <v>13.3</v>
      </c>
      <c r="F333" s="23" t="str">
        <f>IF(Eksplikatsioon!H334=0,"",Eksplikatsioon!H334)</f>
        <v/>
      </c>
      <c r="G333" s="23" t="str">
        <f>IF(Eksplikatsioon!J334=0,"",Eksplikatsioon!J334)</f>
        <v>Ainukasutuses pind</v>
      </c>
      <c r="H333" s="23" t="str">
        <f>IF(Eksplikatsioon!K334=0,"",Eksplikatsioon!K334)</f>
        <v>Prokuratuur</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35">
      <c r="A334" s="23" t="str">
        <f>IF(Eksplikatsioon!A335=0,"",Eksplikatsioon!A335)</f>
        <v>04</v>
      </c>
      <c r="B334" s="60">
        <f>IF(Eksplikatsioon!B335=0,"",Eksplikatsioon!B335)</f>
        <v>447</v>
      </c>
      <c r="C334" s="23" t="str">
        <f>IF(Eksplikatsioon!C335=0,"",Eksplikatsioon!C335)</f>
        <v>ÜÜRITAV PIND</v>
      </c>
      <c r="D334" s="23" t="str">
        <f>IF(Eksplikatsioon!D335=0,"",Eksplikatsioon!D335)</f>
        <v>KABINET</v>
      </c>
      <c r="E334" s="58">
        <f>IF(Eksplikatsioon!F335=0,"",Eksplikatsioon!F335)</f>
        <v>14.9</v>
      </c>
      <c r="F334" s="23" t="str">
        <f>IF(Eksplikatsioon!H335=0,"",Eksplikatsioon!H335)</f>
        <v/>
      </c>
      <c r="G334" s="23" t="str">
        <f>IF(Eksplikatsioon!J335=0,"",Eksplikatsioon!J335)</f>
        <v>Ainukasutuses pind</v>
      </c>
      <c r="H334" s="23" t="str">
        <f>IF(Eksplikatsioon!K335=0,"",Eksplikatsioon!K335)</f>
        <v>Prokuratuur</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35">
      <c r="A335" s="23" t="str">
        <f>IF(Eksplikatsioon!A336=0,"",Eksplikatsioon!A336)</f>
        <v>04</v>
      </c>
      <c r="B335" s="60">
        <f>IF(Eksplikatsioon!B336=0,"",Eksplikatsioon!B336)</f>
        <v>448</v>
      </c>
      <c r="C335" s="23" t="str">
        <f>IF(Eksplikatsioon!C336=0,"",Eksplikatsioon!C336)</f>
        <v>ÜÜRITAV PIND</v>
      </c>
      <c r="D335" s="23" t="str">
        <f>IF(Eksplikatsioon!D336=0,"",Eksplikatsioon!D336)</f>
        <v>DOKUMENDIHOIDLA/ ARHIIV</v>
      </c>
      <c r="E335" s="58">
        <f>IF(Eksplikatsioon!F336=0,"",Eksplikatsioon!F336)</f>
        <v>8.1999999999999993</v>
      </c>
      <c r="F335" s="23" t="str">
        <f>IF(Eksplikatsioon!H336=0,"",Eksplikatsioon!H336)</f>
        <v/>
      </c>
      <c r="G335" s="23" t="str">
        <f>IF(Eksplikatsioon!J336=0,"",Eksplikatsioon!J336)</f>
        <v>Ainukasutuses pind</v>
      </c>
      <c r="H335" s="23" t="str">
        <f>IF(Eksplikatsioon!K336=0,"",Eksplikatsioon!K336)</f>
        <v>Prokuratuur</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35">
      <c r="A336" s="23" t="str">
        <f>IF(Eksplikatsioon!A337=0,"",Eksplikatsioon!A337)</f>
        <v>04</v>
      </c>
      <c r="B336" s="60">
        <f>IF(Eksplikatsioon!B337=0,"",Eksplikatsioon!B337)</f>
        <v>449</v>
      </c>
      <c r="C336" s="23" t="str">
        <f>IF(Eksplikatsioon!C337=0,"",Eksplikatsioon!C337)</f>
        <v>ÜÜRITAV PIND</v>
      </c>
      <c r="D336" s="23" t="str">
        <f>IF(Eksplikatsioon!D337=0,"",Eksplikatsioon!D337)</f>
        <v>KABINET</v>
      </c>
      <c r="E336" s="58">
        <f>IF(Eksplikatsioon!F337=0,"",Eksplikatsioon!F337)</f>
        <v>13.3</v>
      </c>
      <c r="F336" s="23" t="str">
        <f>IF(Eksplikatsioon!H337=0,"",Eksplikatsioon!H337)</f>
        <v/>
      </c>
      <c r="G336" s="23" t="str">
        <f>IF(Eksplikatsioon!J337=0,"",Eksplikatsioon!J337)</f>
        <v>Ainukasutuses pind</v>
      </c>
      <c r="H336" s="23" t="str">
        <f>IF(Eksplikatsioon!K337=0,"",Eksplikatsioon!K337)</f>
        <v>Prokuratuur</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35">
      <c r="A337" s="23" t="str">
        <f>IF(Eksplikatsioon!A338=0,"",Eksplikatsioon!A338)</f>
        <v>04</v>
      </c>
      <c r="B337" s="60">
        <f>IF(Eksplikatsioon!B338=0,"",Eksplikatsioon!B338)</f>
        <v>450</v>
      </c>
      <c r="C337" s="23" t="str">
        <f>IF(Eksplikatsioon!C338=0,"",Eksplikatsioon!C338)</f>
        <v>ÜÜRITAV PIND</v>
      </c>
      <c r="D337" s="23" t="str">
        <f>IF(Eksplikatsioon!D338=0,"",Eksplikatsioon!D338)</f>
        <v>KABINET</v>
      </c>
      <c r="E337" s="58">
        <f>IF(Eksplikatsioon!F338=0,"",Eksplikatsioon!F338)</f>
        <v>14.5</v>
      </c>
      <c r="F337" s="23" t="str">
        <f>IF(Eksplikatsioon!H338=0,"",Eksplikatsioon!H338)</f>
        <v/>
      </c>
      <c r="G337" s="23" t="str">
        <f>IF(Eksplikatsioon!J338=0,"",Eksplikatsioon!J338)</f>
        <v>Ainukasutuses pind</v>
      </c>
      <c r="H337" s="23" t="str">
        <f>IF(Eksplikatsioon!K338=0,"",Eksplikatsioon!K338)</f>
        <v>Prokuratuur</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35">
      <c r="A338" s="23" t="str">
        <f>IF(Eksplikatsioon!A339=0,"",Eksplikatsioon!A339)</f>
        <v>04</v>
      </c>
      <c r="B338" s="60">
        <f>IF(Eksplikatsioon!B339=0,"",Eksplikatsioon!B339)</f>
        <v>451</v>
      </c>
      <c r="C338" s="23" t="str">
        <f>IF(Eksplikatsioon!C339=0,"",Eksplikatsioon!C339)</f>
        <v>ÜÜRITAV PIND</v>
      </c>
      <c r="D338" s="23" t="str">
        <f>IF(Eksplikatsioon!D339=0,"",Eksplikatsioon!D339)</f>
        <v>NÕUPIDAMINE</v>
      </c>
      <c r="E338" s="58">
        <f>IF(Eksplikatsioon!F339=0,"",Eksplikatsioon!F339)</f>
        <v>11</v>
      </c>
      <c r="F338" s="23" t="str">
        <f>IF(Eksplikatsioon!H339=0,"",Eksplikatsioon!H339)</f>
        <v/>
      </c>
      <c r="G338" s="23" t="str">
        <f>IF(Eksplikatsioon!J339=0,"",Eksplikatsioon!J339)</f>
        <v>Ainukasutuses pind</v>
      </c>
      <c r="H338" s="23" t="str">
        <f>IF(Eksplikatsioon!K339=0,"",Eksplikatsioon!K339)</f>
        <v>Prokuratuur</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35">
      <c r="A339" s="23" t="str">
        <f>IF(Eksplikatsioon!A340=0,"",Eksplikatsioon!A340)</f>
        <v>04</v>
      </c>
      <c r="B339" s="60">
        <f>IF(Eksplikatsioon!B340=0,"",Eksplikatsioon!B340)</f>
        <v>452</v>
      </c>
      <c r="C339" s="23" t="str">
        <f>IF(Eksplikatsioon!C340=0,"",Eksplikatsioon!C340)</f>
        <v>ÜÜRITAV PIND</v>
      </c>
      <c r="D339" s="23" t="str">
        <f>IF(Eksplikatsioon!D340=0,"",Eksplikatsioon!D340)</f>
        <v>KÖÖK/ PUHKERUUM</v>
      </c>
      <c r="E339" s="58">
        <f>IF(Eksplikatsioon!F340=0,"",Eksplikatsioon!F340)</f>
        <v>46.1</v>
      </c>
      <c r="F339" s="23" t="str">
        <f>IF(Eksplikatsioon!H340=0,"",Eksplikatsioon!H340)</f>
        <v/>
      </c>
      <c r="G339" s="23" t="str">
        <f>IF(Eksplikatsioon!J340=0,"",Eksplikatsioon!J340)</f>
        <v>Ainukasutuses pind</v>
      </c>
      <c r="H339" s="23" t="str">
        <f>IF(Eksplikatsioon!K340=0,"",Eksplikatsioon!K340)</f>
        <v>Prokuratuur</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35">
      <c r="A340" s="23" t="str">
        <f>IF(Eksplikatsioon!A341=0,"",Eksplikatsioon!A341)</f>
        <v>04</v>
      </c>
      <c r="B340" s="60">
        <f>IF(Eksplikatsioon!B341=0,"",Eksplikatsioon!B341)</f>
        <v>453</v>
      </c>
      <c r="C340" s="23" t="str">
        <f>IF(Eksplikatsioon!C341=0,"",Eksplikatsioon!C341)</f>
        <v>ÜÜRITAV PIND</v>
      </c>
      <c r="D340" s="23" t="str">
        <f>IF(Eksplikatsioon!D341=0,"",Eksplikatsioon!D341)</f>
        <v>KABINET</v>
      </c>
      <c r="E340" s="58">
        <f>IF(Eksplikatsioon!F341=0,"",Eksplikatsioon!F341)</f>
        <v>28</v>
      </c>
      <c r="F340" s="23" t="str">
        <f>IF(Eksplikatsioon!H341=0,"",Eksplikatsioon!H341)</f>
        <v/>
      </c>
      <c r="G340" s="23" t="str">
        <f>IF(Eksplikatsioon!J341=0,"",Eksplikatsioon!J341)</f>
        <v>Ainukasutuses pind</v>
      </c>
      <c r="H340" s="23" t="str">
        <f>IF(Eksplikatsioon!K341=0,"",Eksplikatsioon!K341)</f>
        <v>Prokuratuur</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35">
      <c r="A341" s="23" t="str">
        <f>IF(Eksplikatsioon!A342=0,"",Eksplikatsioon!A342)</f>
        <v>04</v>
      </c>
      <c r="B341" s="60">
        <f>IF(Eksplikatsioon!B342=0,"",Eksplikatsioon!B342)</f>
        <v>454</v>
      </c>
      <c r="C341" s="23" t="str">
        <f>IF(Eksplikatsioon!C342=0,"",Eksplikatsioon!C342)</f>
        <v>ÜÜRITAV PIND</v>
      </c>
      <c r="D341" s="23" t="str">
        <f>IF(Eksplikatsioon!D342=0,"",Eksplikatsioon!D342)</f>
        <v>KABINET</v>
      </c>
      <c r="E341" s="58">
        <f>IF(Eksplikatsioon!F342=0,"",Eksplikatsioon!F342)</f>
        <v>13.9</v>
      </c>
      <c r="F341" s="23" t="str">
        <f>IF(Eksplikatsioon!H342=0,"",Eksplikatsioon!H342)</f>
        <v/>
      </c>
      <c r="G341" s="23" t="str">
        <f>IF(Eksplikatsioon!J342=0,"",Eksplikatsioon!J342)</f>
        <v>Ainukasutuses pind</v>
      </c>
      <c r="H341" s="23" t="str">
        <f>IF(Eksplikatsioon!K342=0,"",Eksplikatsioon!K342)</f>
        <v>Prokuratuur</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35">
      <c r="A342" s="23" t="str">
        <f>IF(Eksplikatsioon!A343=0,"",Eksplikatsioon!A343)</f>
        <v>04</v>
      </c>
      <c r="B342" s="60">
        <f>IF(Eksplikatsioon!B343=0,"",Eksplikatsioon!B343)</f>
        <v>455</v>
      </c>
      <c r="C342" s="23" t="str">
        <f>IF(Eksplikatsioon!C343=0,"",Eksplikatsioon!C343)</f>
        <v>ÜÜRITAV PIND</v>
      </c>
      <c r="D342" s="23" t="str">
        <f>IF(Eksplikatsioon!D343=0,"",Eksplikatsioon!D343)</f>
        <v>KABINET</v>
      </c>
      <c r="E342" s="58">
        <f>IF(Eksplikatsioon!F343=0,"",Eksplikatsioon!F343)</f>
        <v>11.4</v>
      </c>
      <c r="F342" s="23" t="str">
        <f>IF(Eksplikatsioon!H343=0,"",Eksplikatsioon!H343)</f>
        <v/>
      </c>
      <c r="G342" s="23" t="str">
        <f>IF(Eksplikatsioon!J343=0,"",Eksplikatsioon!J343)</f>
        <v>Ainukasutuses pind</v>
      </c>
      <c r="H342" s="23" t="str">
        <f>IF(Eksplikatsioon!K343=0,"",Eksplikatsioon!K343)</f>
        <v>Prokuratuur</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35">
      <c r="A343" s="23" t="str">
        <f>IF(Eksplikatsioon!A344=0,"",Eksplikatsioon!A344)</f>
        <v>04</v>
      </c>
      <c r="B343" s="60">
        <f>IF(Eksplikatsioon!B344=0,"",Eksplikatsioon!B344)</f>
        <v>456</v>
      </c>
      <c r="C343" s="23" t="str">
        <f>IF(Eksplikatsioon!C344=0,"",Eksplikatsioon!C344)</f>
        <v>ÜÜRITAV PIND</v>
      </c>
      <c r="D343" s="23" t="str">
        <f>IF(Eksplikatsioon!D344=0,"",Eksplikatsioon!D344)</f>
        <v>KABINET</v>
      </c>
      <c r="E343" s="58">
        <f>IF(Eksplikatsioon!F344=0,"",Eksplikatsioon!F344)</f>
        <v>12</v>
      </c>
      <c r="F343" s="23" t="str">
        <f>IF(Eksplikatsioon!H344=0,"",Eksplikatsioon!H344)</f>
        <v/>
      </c>
      <c r="G343" s="23" t="str">
        <f>IF(Eksplikatsioon!J344=0,"",Eksplikatsioon!J344)</f>
        <v>Ainukasutuses pind</v>
      </c>
      <c r="H343" s="23" t="str">
        <f>IF(Eksplikatsioon!K344=0,"",Eksplikatsioon!K344)</f>
        <v>Prokuratuur</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35">
      <c r="A344" s="23" t="str">
        <f>IF(Eksplikatsioon!A345=0,"",Eksplikatsioon!A345)</f>
        <v>04</v>
      </c>
      <c r="B344" s="60">
        <f>IF(Eksplikatsioon!B345=0,"",Eksplikatsioon!B345)</f>
        <v>457</v>
      </c>
      <c r="C344" s="23" t="str">
        <f>IF(Eksplikatsioon!C345=0,"",Eksplikatsioon!C345)</f>
        <v>ÜÜRITAV PIND</v>
      </c>
      <c r="D344" s="23" t="str">
        <f>IF(Eksplikatsioon!D345=0,"",Eksplikatsioon!D345)</f>
        <v>KABINET</v>
      </c>
      <c r="E344" s="58">
        <f>IF(Eksplikatsioon!F345=0,"",Eksplikatsioon!F345)</f>
        <v>13.2</v>
      </c>
      <c r="F344" s="23" t="str">
        <f>IF(Eksplikatsioon!H345=0,"",Eksplikatsioon!H345)</f>
        <v/>
      </c>
      <c r="G344" s="23" t="str">
        <f>IF(Eksplikatsioon!J345=0,"",Eksplikatsioon!J345)</f>
        <v>Ainukasutuses pind</v>
      </c>
      <c r="H344" s="23" t="str">
        <f>IF(Eksplikatsioon!K345=0,"",Eksplikatsioon!K345)</f>
        <v>Prokuratuur</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35">
      <c r="A345" s="23" t="str">
        <f>IF(Eksplikatsioon!A346=0,"",Eksplikatsioon!A346)</f>
        <v>04</v>
      </c>
      <c r="B345" s="60">
        <f>IF(Eksplikatsioon!B346=0,"",Eksplikatsioon!B346)</f>
        <v>458</v>
      </c>
      <c r="C345" s="23" t="str">
        <f>IF(Eksplikatsioon!C346=0,"",Eksplikatsioon!C346)</f>
        <v>ÜÜRITAV PIND</v>
      </c>
      <c r="D345" s="23" t="str">
        <f>IF(Eksplikatsioon!D346=0,"",Eksplikatsioon!D346)</f>
        <v>KABINET</v>
      </c>
      <c r="E345" s="58">
        <f>IF(Eksplikatsioon!F346=0,"",Eksplikatsioon!F346)</f>
        <v>11.4</v>
      </c>
      <c r="F345" s="23" t="str">
        <f>IF(Eksplikatsioon!H346=0,"",Eksplikatsioon!H346)</f>
        <v/>
      </c>
      <c r="G345" s="23" t="str">
        <f>IF(Eksplikatsioon!J346=0,"",Eksplikatsioon!J346)</f>
        <v>Ainukasutuses pind</v>
      </c>
      <c r="H345" s="23" t="str">
        <f>IF(Eksplikatsioon!K346=0,"",Eksplikatsioon!K346)</f>
        <v>Prokuratuur</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35">
      <c r="A346" s="23" t="str">
        <f>IF(Eksplikatsioon!A347=0,"",Eksplikatsioon!A347)</f>
        <v>04</v>
      </c>
      <c r="B346" s="60">
        <f>IF(Eksplikatsioon!B347=0,"",Eksplikatsioon!B347)</f>
        <v>459</v>
      </c>
      <c r="C346" s="23" t="str">
        <f>IF(Eksplikatsioon!C347=0,"",Eksplikatsioon!C347)</f>
        <v>ÜÜRITAV PIND</v>
      </c>
      <c r="D346" s="23" t="str">
        <f>IF(Eksplikatsioon!D347=0,"",Eksplikatsioon!D347)</f>
        <v>KABINET</v>
      </c>
      <c r="E346" s="58">
        <f>IF(Eksplikatsioon!F347=0,"",Eksplikatsioon!F347)</f>
        <v>13.8</v>
      </c>
      <c r="F346" s="23" t="str">
        <f>IF(Eksplikatsioon!H347=0,"",Eksplikatsioon!H347)</f>
        <v/>
      </c>
      <c r="G346" s="23" t="str">
        <f>IF(Eksplikatsioon!J347=0,"",Eksplikatsioon!J347)</f>
        <v>Ainukasutuses pind</v>
      </c>
      <c r="H346" s="23" t="str">
        <f>IF(Eksplikatsioon!K347=0,"",Eksplikatsioon!K347)</f>
        <v>Prokuratuur</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35">
      <c r="A347" s="23" t="str">
        <f>IF(Eksplikatsioon!A348=0,"",Eksplikatsioon!A348)</f>
        <v>04</v>
      </c>
      <c r="B347" s="60">
        <f>IF(Eksplikatsioon!B348=0,"",Eksplikatsioon!B348)</f>
        <v>460</v>
      </c>
      <c r="C347" s="23" t="str">
        <f>IF(Eksplikatsioon!C348=0,"",Eksplikatsioon!C348)</f>
        <v>ÜÜRITAV PIND</v>
      </c>
      <c r="D347" s="23" t="str">
        <f>IF(Eksplikatsioon!D348=0,"",Eksplikatsioon!D348)</f>
        <v>KABINET</v>
      </c>
      <c r="E347" s="58">
        <f>IF(Eksplikatsioon!F348=0,"",Eksplikatsioon!F348)</f>
        <v>15.3</v>
      </c>
      <c r="F347" s="23" t="str">
        <f>IF(Eksplikatsioon!H348=0,"",Eksplikatsioon!H348)</f>
        <v/>
      </c>
      <c r="G347" s="23" t="str">
        <f>IF(Eksplikatsioon!J348=0,"",Eksplikatsioon!J348)</f>
        <v>Ainukasutuses pind</v>
      </c>
      <c r="H347" s="23" t="str">
        <f>IF(Eksplikatsioon!K348=0,"",Eksplikatsioon!K348)</f>
        <v>Prokuratuur</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35">
      <c r="A348" s="23" t="str">
        <f>IF(Eksplikatsioon!A349=0,"",Eksplikatsioon!A349)</f>
        <v>04</v>
      </c>
      <c r="B348" s="60">
        <f>IF(Eksplikatsioon!B349=0,"",Eksplikatsioon!B349)</f>
        <v>461</v>
      </c>
      <c r="C348" s="23" t="str">
        <f>IF(Eksplikatsioon!C349=0,"",Eksplikatsioon!C349)</f>
        <v>ÜÜRITAV PIND</v>
      </c>
      <c r="D348" s="23" t="str">
        <f>IF(Eksplikatsioon!D349=0,"",Eksplikatsioon!D349)</f>
        <v>KORIDOR</v>
      </c>
      <c r="E348" s="58">
        <f>IF(Eksplikatsioon!F349=0,"",Eksplikatsioon!F349)</f>
        <v>2</v>
      </c>
      <c r="F348" s="23" t="str">
        <f>IF(Eksplikatsioon!H349=0,"",Eksplikatsioon!H349)</f>
        <v/>
      </c>
      <c r="G348" s="23" t="str">
        <f>IF(Eksplikatsioon!J349=0,"",Eksplikatsioon!J349)</f>
        <v>Ühiskasutuses korruse pind</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hidden="1" x14ac:dyDescent="0.35">
      <c r="A349" s="23" t="str">
        <f>IF(Eksplikatsioon!A350=0,"",Eksplikatsioon!A350)</f>
        <v>04</v>
      </c>
      <c r="B349" s="60">
        <f>IF(Eksplikatsioon!B350=0,"",Eksplikatsioon!B350)</f>
        <v>462</v>
      </c>
      <c r="C349" s="23" t="str">
        <f>IF(Eksplikatsioon!C350=0,"",Eksplikatsioon!C350)</f>
        <v>VERTIKAALSETE ÜHENDUSTEEDE PIND</v>
      </c>
      <c r="D349" s="23" t="str">
        <f>IF(Eksplikatsioon!D350=0,"",Eksplikatsioon!D350)</f>
        <v>TREPIKODA TR-2</v>
      </c>
      <c r="E349" s="58">
        <f>IF(Eksplikatsioon!F350=0,"",Eksplikatsioon!F350)</f>
        <v>24</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35">
      <c r="A350" s="23" t="str">
        <f>IF(Eksplikatsioon!A351=0,"",Eksplikatsioon!A351)</f>
        <v>04</v>
      </c>
      <c r="B350" s="60">
        <f>IF(Eksplikatsioon!B351=0,"",Eksplikatsioon!B351)</f>
        <v>463</v>
      </c>
      <c r="C350" s="23" t="str">
        <f>IF(Eksplikatsioon!C351=0,"",Eksplikatsioon!C351)</f>
        <v>ÜÜRITAV PIND</v>
      </c>
      <c r="D350" s="23" t="str">
        <f>IF(Eksplikatsioon!D351=0,"",Eksplikatsioon!D351)</f>
        <v>WC</v>
      </c>
      <c r="E350" s="58">
        <f>IF(Eksplikatsioon!F351=0,"",Eksplikatsioon!F351)</f>
        <v>3.2</v>
      </c>
      <c r="F350" s="23" t="str">
        <f>IF(Eksplikatsioon!H351=0,"",Eksplikatsioon!H351)</f>
        <v/>
      </c>
      <c r="G350" s="23" t="str">
        <f>IF(Eksplikatsioon!J351=0,"",Eksplikatsioon!J351)</f>
        <v>Ainukasutuses pind</v>
      </c>
      <c r="H350" s="23" t="str">
        <f>IF(Eksplikatsioon!K351=0,"",Eksplikatsioon!K351)</f>
        <v>Prokuratuur</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35">
      <c r="A351" s="23" t="str">
        <f>IF(Eksplikatsioon!A352=0,"",Eksplikatsioon!A352)</f>
        <v>04</v>
      </c>
      <c r="B351" s="60">
        <f>IF(Eksplikatsioon!B352=0,"",Eksplikatsioon!B352)</f>
        <v>464</v>
      </c>
      <c r="C351" s="23" t="str">
        <f>IF(Eksplikatsioon!C352=0,"",Eksplikatsioon!C352)</f>
        <v>ÜÜRITAV PIND</v>
      </c>
      <c r="D351" s="23" t="str">
        <f>IF(Eksplikatsioon!D352=0,"",Eksplikatsioon!D352)</f>
        <v>WC</v>
      </c>
      <c r="E351" s="58">
        <f>IF(Eksplikatsioon!F352=0,"",Eksplikatsioon!F352)</f>
        <v>3.3</v>
      </c>
      <c r="F351" s="23" t="str">
        <f>IF(Eksplikatsioon!H352=0,"",Eksplikatsioon!H352)</f>
        <v/>
      </c>
      <c r="G351" s="23" t="str">
        <f>IF(Eksplikatsioon!J352=0,"",Eksplikatsioon!J352)</f>
        <v>Ainukasutuses pind</v>
      </c>
      <c r="H351" s="23" t="str">
        <f>IF(Eksplikatsioon!K352=0,"",Eksplikatsioon!K352)</f>
        <v>Prokuratuur</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35">
      <c r="A352" s="23" t="str">
        <f>IF(Eksplikatsioon!A353=0,"",Eksplikatsioon!A353)</f>
        <v>04</v>
      </c>
      <c r="B352" s="60">
        <f>IF(Eksplikatsioon!B353=0,"",Eksplikatsioon!B353)</f>
        <v>465</v>
      </c>
      <c r="C352" s="23" t="str">
        <f>IF(Eksplikatsioon!C353=0,"",Eksplikatsioon!C353)</f>
        <v>ÜÜRITAV PIND</v>
      </c>
      <c r="D352" s="23" t="str">
        <f>IF(Eksplikatsioon!D353=0,"",Eksplikatsioon!D353)</f>
        <v>KABINET</v>
      </c>
      <c r="E352" s="58">
        <f>IF(Eksplikatsioon!F353=0,"",Eksplikatsioon!F353)</f>
        <v>15.3</v>
      </c>
      <c r="F352" s="23" t="str">
        <f>IF(Eksplikatsioon!H353=0,"",Eksplikatsioon!H353)</f>
        <v/>
      </c>
      <c r="G352" s="23" t="str">
        <f>IF(Eksplikatsioon!J353=0,"",Eksplikatsioon!J353)</f>
        <v>Ainukasutuses pind</v>
      </c>
      <c r="H352" s="23" t="str">
        <f>IF(Eksplikatsioon!K353=0,"",Eksplikatsioon!K353)</f>
        <v>Prokuratuur</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35">
      <c r="A353" s="23" t="str">
        <f>IF(Eksplikatsioon!A354=0,"",Eksplikatsioon!A354)</f>
        <v>04</v>
      </c>
      <c r="B353" s="60">
        <f>IF(Eksplikatsioon!B354=0,"",Eksplikatsioon!B354)</f>
        <v>466</v>
      </c>
      <c r="C353" s="23" t="str">
        <f>IF(Eksplikatsioon!C354=0,"",Eksplikatsioon!C354)</f>
        <v>ÜÜRITAV PIND</v>
      </c>
      <c r="D353" s="23" t="str">
        <f>IF(Eksplikatsioon!D354=0,"",Eksplikatsioon!D354)</f>
        <v>KABINET</v>
      </c>
      <c r="E353" s="58">
        <f>IF(Eksplikatsioon!F354=0,"",Eksplikatsioon!F354)</f>
        <v>16.100000000000001</v>
      </c>
      <c r="F353" s="23" t="str">
        <f>IF(Eksplikatsioon!H354=0,"",Eksplikatsioon!H354)</f>
        <v/>
      </c>
      <c r="G353" s="23" t="str">
        <f>IF(Eksplikatsioon!J354=0,"",Eksplikatsioon!J354)</f>
        <v>Ainukasutuses pind</v>
      </c>
      <c r="H353" s="23" t="str">
        <f>IF(Eksplikatsioon!K354=0,"",Eksplikatsioon!K354)</f>
        <v>Prokuratuur</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35">
      <c r="A354" s="23" t="str">
        <f>IF(Eksplikatsioon!A355=0,"",Eksplikatsioon!A355)</f>
        <v>04</v>
      </c>
      <c r="B354" s="60">
        <f>IF(Eksplikatsioon!B355=0,"",Eksplikatsioon!B355)</f>
        <v>467</v>
      </c>
      <c r="C354" s="23" t="str">
        <f>IF(Eksplikatsioon!C355=0,"",Eksplikatsioon!C355)</f>
        <v>ÜÜRITAV PIND</v>
      </c>
      <c r="D354" s="23" t="str">
        <f>IF(Eksplikatsioon!D355=0,"",Eksplikatsioon!D355)</f>
        <v>KABINET</v>
      </c>
      <c r="E354" s="58">
        <f>IF(Eksplikatsioon!F355=0,"",Eksplikatsioon!F355)</f>
        <v>16.100000000000001</v>
      </c>
      <c r="F354" s="23" t="str">
        <f>IF(Eksplikatsioon!H355=0,"",Eksplikatsioon!H355)</f>
        <v/>
      </c>
      <c r="G354" s="23" t="str">
        <f>IF(Eksplikatsioon!J355=0,"",Eksplikatsioon!J355)</f>
        <v>Ainukasutuses pind</v>
      </c>
      <c r="H354" s="23" t="str">
        <f>IF(Eksplikatsioon!K355=0,"",Eksplikatsioon!K355)</f>
        <v>Prokuratuur</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35">
      <c r="A355" s="23" t="str">
        <f>IF(Eksplikatsioon!A356=0,"",Eksplikatsioon!A356)</f>
        <v>04</v>
      </c>
      <c r="B355" s="60">
        <f>IF(Eksplikatsioon!B356=0,"",Eksplikatsioon!B356)</f>
        <v>468</v>
      </c>
      <c r="C355" s="23" t="str">
        <f>IF(Eksplikatsioon!C356=0,"",Eksplikatsioon!C356)</f>
        <v>ÜÜRITAV PIND</v>
      </c>
      <c r="D355" s="23" t="str">
        <f>IF(Eksplikatsioon!D356=0,"",Eksplikatsioon!D356)</f>
        <v>KABINET</v>
      </c>
      <c r="E355" s="58">
        <f>IF(Eksplikatsioon!F356=0,"",Eksplikatsioon!F356)</f>
        <v>16.100000000000001</v>
      </c>
      <c r="F355" s="23" t="str">
        <f>IF(Eksplikatsioon!H356=0,"",Eksplikatsioon!H356)</f>
        <v/>
      </c>
      <c r="G355" s="23" t="str">
        <f>IF(Eksplikatsioon!J356=0,"",Eksplikatsioon!J356)</f>
        <v>Ainukasutuses pind</v>
      </c>
      <c r="H355" s="23" t="str">
        <f>IF(Eksplikatsioon!K356=0,"",Eksplikatsioon!K356)</f>
        <v>Prokuratuur</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35">
      <c r="A356" s="23" t="str">
        <f>IF(Eksplikatsioon!A357=0,"",Eksplikatsioon!A357)</f>
        <v>04</v>
      </c>
      <c r="B356" s="60">
        <f>IF(Eksplikatsioon!B357=0,"",Eksplikatsioon!B357)</f>
        <v>469</v>
      </c>
      <c r="C356" s="23" t="str">
        <f>IF(Eksplikatsioon!C357=0,"",Eksplikatsioon!C357)</f>
        <v>ÜÜRITAV PIND</v>
      </c>
      <c r="D356" s="23" t="str">
        <f>IF(Eksplikatsioon!D357=0,"",Eksplikatsioon!D357)</f>
        <v>KABINET</v>
      </c>
      <c r="E356" s="58">
        <f>IF(Eksplikatsioon!F357=0,"",Eksplikatsioon!F357)</f>
        <v>16.100000000000001</v>
      </c>
      <c r="F356" s="23" t="str">
        <f>IF(Eksplikatsioon!H357=0,"",Eksplikatsioon!H357)</f>
        <v/>
      </c>
      <c r="G356" s="23" t="str">
        <f>IF(Eksplikatsioon!J357=0,"",Eksplikatsioon!J357)</f>
        <v>Ainukasutuses pind</v>
      </c>
      <c r="H356" s="23" t="str">
        <f>IF(Eksplikatsioon!K357=0,"",Eksplikatsioon!K357)</f>
        <v>Prokuratuur</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35">
      <c r="A357" s="23" t="str">
        <f>IF(Eksplikatsioon!A358=0,"",Eksplikatsioon!A358)</f>
        <v>04</v>
      </c>
      <c r="B357" s="60">
        <f>IF(Eksplikatsioon!B358=0,"",Eksplikatsioon!B358)</f>
        <v>470</v>
      </c>
      <c r="C357" s="23" t="str">
        <f>IF(Eksplikatsioon!C358=0,"",Eksplikatsioon!C358)</f>
        <v>ÜÜRITAV PIND</v>
      </c>
      <c r="D357" s="23" t="str">
        <f>IF(Eksplikatsioon!D358=0,"",Eksplikatsioon!D358)</f>
        <v>KABINET</v>
      </c>
      <c r="E357" s="58">
        <f>IF(Eksplikatsioon!F358=0,"",Eksplikatsioon!F358)</f>
        <v>15.3</v>
      </c>
      <c r="F357" s="23" t="str">
        <f>IF(Eksplikatsioon!H358=0,"",Eksplikatsioon!H358)</f>
        <v/>
      </c>
      <c r="G357" s="23" t="str">
        <f>IF(Eksplikatsioon!J358=0,"",Eksplikatsioon!J358)</f>
        <v>Ainukasutuses pind</v>
      </c>
      <c r="H357" s="23" t="str">
        <f>IF(Eksplikatsioon!K358=0,"",Eksplikatsioon!K358)</f>
        <v>Prokuratuur</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hidden="1" x14ac:dyDescent="0.35">
      <c r="A358" s="23" t="str">
        <f>IF(Eksplikatsioon!A359=0,"",Eksplikatsioon!A359)</f>
        <v>04</v>
      </c>
      <c r="B358" s="60">
        <f>IF(Eksplikatsioon!B359=0,"",Eksplikatsioon!B359)</f>
        <v>471</v>
      </c>
      <c r="C358" s="23" t="str">
        <f>IF(Eksplikatsioon!C359=0,"",Eksplikatsioon!C359)</f>
        <v>TEHNOPIND</v>
      </c>
      <c r="D358" s="23" t="str">
        <f>IF(Eksplikatsioon!D359=0,"",Eksplikatsioon!D359)</f>
        <v>AUTOMAATIKA/ RACK</v>
      </c>
      <c r="E358" s="58">
        <f>IF(Eksplikatsioon!F359=0,"",Eksplikatsioon!F359)</f>
        <v>3.3</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35">
      <c r="A359" s="23" t="str">
        <f>IF(Eksplikatsioon!A360=0,"",Eksplikatsioon!A360)</f>
        <v>04</v>
      </c>
      <c r="B359" s="60" t="str">
        <f>IF(Eksplikatsioon!B360=0,"",Eksplikatsioon!B360)</f>
        <v>471a</v>
      </c>
      <c r="C359" s="23" t="str">
        <f>IF(Eksplikatsioon!C360=0,"",Eksplikatsioon!C360)</f>
        <v>ÜÜRITAV PIND</v>
      </c>
      <c r="D359" s="23" t="str">
        <f>IF(Eksplikatsioon!D360=0,"",Eksplikatsioon!D360)</f>
        <v>KÖÖK/ PUHKERUUM</v>
      </c>
      <c r="E359" s="58">
        <f>IF(Eksplikatsioon!F360=0,"",Eksplikatsioon!F360)</f>
        <v>8.1</v>
      </c>
      <c r="F359" s="23" t="str">
        <f>IF(Eksplikatsioon!H360=0,"",Eksplikatsioon!H360)</f>
        <v/>
      </c>
      <c r="G359" s="23" t="str">
        <f>IF(Eksplikatsioon!J360=0,"",Eksplikatsioon!J360)</f>
        <v>Ainukasutuses pind</v>
      </c>
      <c r="H359" s="23" t="str">
        <f>IF(Eksplikatsioon!K360=0,"",Eksplikatsioon!K360)</f>
        <v>Prokuratuur</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35">
      <c r="A360" s="23" t="str">
        <f>IF(Eksplikatsioon!A361=0,"",Eksplikatsioon!A361)</f>
        <v>04</v>
      </c>
      <c r="B360" s="60">
        <f>IF(Eksplikatsioon!B361=0,"",Eksplikatsioon!B361)</f>
        <v>472</v>
      </c>
      <c r="C360" s="23" t="str">
        <f>IF(Eksplikatsioon!C361=0,"",Eksplikatsioon!C361)</f>
        <v>ÜÜRITAV PIND</v>
      </c>
      <c r="D360" s="23" t="str">
        <f>IF(Eksplikatsioon!D361=0,"",Eksplikatsioon!D361)</f>
        <v>NÕUPIDAMINE</v>
      </c>
      <c r="E360" s="58">
        <f>IF(Eksplikatsioon!F361=0,"",Eksplikatsioon!F361)</f>
        <v>11.7</v>
      </c>
      <c r="F360" s="23" t="str">
        <f>IF(Eksplikatsioon!H361=0,"",Eksplikatsioon!H361)</f>
        <v/>
      </c>
      <c r="G360" s="23" t="str">
        <f>IF(Eksplikatsioon!J361=0,"",Eksplikatsioon!J361)</f>
        <v>Ainukasutuses pind</v>
      </c>
      <c r="H360" s="23" t="str">
        <f>IF(Eksplikatsioon!K361=0,"",Eksplikatsioon!K361)</f>
        <v>Prokuratuur</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35">
      <c r="A361" s="23" t="str">
        <f>IF(Eksplikatsioon!A362=0,"",Eksplikatsioon!A362)</f>
        <v>04</v>
      </c>
      <c r="B361" s="60">
        <f>IF(Eksplikatsioon!B362=0,"",Eksplikatsioon!B362)</f>
        <v>473</v>
      </c>
      <c r="C361" s="23" t="str">
        <f>IF(Eksplikatsioon!C362=0,"",Eksplikatsioon!C362)</f>
        <v>ÜÜRITAV PIND</v>
      </c>
      <c r="D361" s="23" t="str">
        <f>IF(Eksplikatsioon!D362=0,"",Eksplikatsioon!D362)</f>
        <v>KORIDOR</v>
      </c>
      <c r="E361" s="58">
        <f>IF(Eksplikatsioon!F362=0,"",Eksplikatsioon!F362)</f>
        <v>134.6</v>
      </c>
      <c r="F361" s="23" t="str">
        <f>IF(Eksplikatsioon!H362=0,"",Eksplikatsioon!H362)</f>
        <v/>
      </c>
      <c r="G361" s="23" t="str">
        <f>IF(Eksplikatsioon!J362=0,"",Eksplikatsioon!J362)</f>
        <v>Ainukasutuses pind</v>
      </c>
      <c r="H361" s="23" t="str">
        <f>IF(Eksplikatsioon!K362=0,"",Eksplikatsioon!K362)</f>
        <v>Prokuratuur</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35">
      <c r="A362" s="23" t="str">
        <f>IF(Eksplikatsioon!A363=0,"",Eksplikatsioon!A363)</f>
        <v>04</v>
      </c>
      <c r="B362" s="60" t="str">
        <f>IF(Eksplikatsioon!B363=0,"",Eksplikatsioon!B363)</f>
        <v>473a</v>
      </c>
      <c r="C362" s="23" t="str">
        <f>IF(Eksplikatsioon!C363=0,"",Eksplikatsioon!C363)</f>
        <v>ÜÜRITAV PIND</v>
      </c>
      <c r="D362" s="23" t="str">
        <f>IF(Eksplikatsioon!D363=0,"",Eksplikatsioon!D363)</f>
        <v>PRINT</v>
      </c>
      <c r="E362" s="58">
        <f>IF(Eksplikatsioon!F363=0,"",Eksplikatsioon!F363)</f>
        <v>1.5</v>
      </c>
      <c r="F362" s="23" t="str">
        <f>IF(Eksplikatsioon!H363=0,"",Eksplikatsioon!H363)</f>
        <v/>
      </c>
      <c r="G362" s="23" t="str">
        <f>IF(Eksplikatsioon!J363=0,"",Eksplikatsioon!J363)</f>
        <v>Ainukasutuses pind</v>
      </c>
      <c r="H362" s="23" t="str">
        <f>IF(Eksplikatsioon!K363=0,"",Eksplikatsioon!K363)</f>
        <v>Prokuratuur</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35">
      <c r="A363" s="23" t="str">
        <f>IF(Eksplikatsioon!A364=0,"",Eksplikatsioon!A364)</f>
        <v>04</v>
      </c>
      <c r="B363" s="60">
        <f>IF(Eksplikatsioon!B364=0,"",Eksplikatsioon!B364)</f>
        <v>474</v>
      </c>
      <c r="C363" s="23" t="str">
        <f>IF(Eksplikatsioon!C364=0,"",Eksplikatsioon!C364)</f>
        <v>ÜÜRITAV PIND</v>
      </c>
      <c r="D363" s="23" t="str">
        <f>IF(Eksplikatsioon!D364=0,"",Eksplikatsioon!D364)</f>
        <v>NÕUPIDAMINE</v>
      </c>
      <c r="E363" s="58">
        <f>IF(Eksplikatsioon!F364=0,"",Eksplikatsioon!F364)</f>
        <v>11.7</v>
      </c>
      <c r="F363" s="23" t="str">
        <f>IF(Eksplikatsioon!H364=0,"",Eksplikatsioon!H364)</f>
        <v/>
      </c>
      <c r="G363" s="23" t="str">
        <f>IF(Eksplikatsioon!J364=0,"",Eksplikatsioon!J364)</f>
        <v>Ainukasutuses pind</v>
      </c>
      <c r="H363" s="23" t="str">
        <f>IF(Eksplikatsioon!K364=0,"",Eksplikatsioon!K364)</f>
        <v>Prokuratuur</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35">
      <c r="A364" s="23" t="str">
        <f>IF(Eksplikatsioon!A365=0,"",Eksplikatsioon!A365)</f>
        <v>04</v>
      </c>
      <c r="B364" s="60">
        <f>IF(Eksplikatsioon!B365=0,"",Eksplikatsioon!B365)</f>
        <v>475</v>
      </c>
      <c r="C364" s="23" t="str">
        <f>IF(Eksplikatsioon!C365=0,"",Eksplikatsioon!C365)</f>
        <v>ÜÜRITAV PIND</v>
      </c>
      <c r="D364" s="23" t="str">
        <f>IF(Eksplikatsioon!D365=0,"",Eksplikatsioon!D365)</f>
        <v>KABINET</v>
      </c>
      <c r="E364" s="58">
        <f>IF(Eksplikatsioon!F365=0,"",Eksplikatsioon!F365)</f>
        <v>12.4</v>
      </c>
      <c r="F364" s="23" t="str">
        <f>IF(Eksplikatsioon!H365=0,"",Eksplikatsioon!H365)</f>
        <v/>
      </c>
      <c r="G364" s="23" t="str">
        <f>IF(Eksplikatsioon!J365=0,"",Eksplikatsioon!J365)</f>
        <v>Ainukasutuses pind</v>
      </c>
      <c r="H364" s="23" t="str">
        <f>IF(Eksplikatsioon!K365=0,"",Eksplikatsioon!K365)</f>
        <v>Prokuratuur</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35">
      <c r="A365" s="23" t="str">
        <f>IF(Eksplikatsioon!A366=0,"",Eksplikatsioon!A366)</f>
        <v>04</v>
      </c>
      <c r="B365" s="60">
        <f>IF(Eksplikatsioon!B366=0,"",Eksplikatsioon!B366)</f>
        <v>476</v>
      </c>
      <c r="C365" s="23" t="str">
        <f>IF(Eksplikatsioon!C366=0,"",Eksplikatsioon!C366)</f>
        <v>ÜÜRITAV PIND</v>
      </c>
      <c r="D365" s="23" t="str">
        <f>IF(Eksplikatsioon!D366=0,"",Eksplikatsioon!D366)</f>
        <v>KABINET</v>
      </c>
      <c r="E365" s="58">
        <f>IF(Eksplikatsioon!F366=0,"",Eksplikatsioon!F366)</f>
        <v>15.5</v>
      </c>
      <c r="F365" s="23" t="str">
        <f>IF(Eksplikatsioon!H366=0,"",Eksplikatsioon!H366)</f>
        <v/>
      </c>
      <c r="G365" s="23" t="str">
        <f>IF(Eksplikatsioon!J366=0,"",Eksplikatsioon!J366)</f>
        <v>Ainukasutuses pind</v>
      </c>
      <c r="H365" s="23" t="str">
        <f>IF(Eksplikatsioon!K366=0,"",Eksplikatsioon!K366)</f>
        <v>Prokuratuur</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35">
      <c r="A366" s="23" t="str">
        <f>IF(Eksplikatsioon!A367=0,"",Eksplikatsioon!A367)</f>
        <v>04</v>
      </c>
      <c r="B366" s="60">
        <f>IF(Eksplikatsioon!B367=0,"",Eksplikatsioon!B367)</f>
        <v>477</v>
      </c>
      <c r="C366" s="23" t="str">
        <f>IF(Eksplikatsioon!C367=0,"",Eksplikatsioon!C367)</f>
        <v>ÜÜRITAV PIND</v>
      </c>
      <c r="D366" s="23" t="str">
        <f>IF(Eksplikatsioon!D367=0,"",Eksplikatsioon!D367)</f>
        <v>KABINET</v>
      </c>
      <c r="E366" s="58">
        <f>IF(Eksplikatsioon!F367=0,"",Eksplikatsioon!F367)</f>
        <v>16.100000000000001</v>
      </c>
      <c r="F366" s="23" t="str">
        <f>IF(Eksplikatsioon!H367=0,"",Eksplikatsioon!H367)</f>
        <v/>
      </c>
      <c r="G366" s="23" t="str">
        <f>IF(Eksplikatsioon!J367=0,"",Eksplikatsioon!J367)</f>
        <v>Ainukasutuses pind</v>
      </c>
      <c r="H366" s="23" t="str">
        <f>IF(Eksplikatsioon!K367=0,"",Eksplikatsioon!K367)</f>
        <v>Prokuratuur</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35">
      <c r="A367" s="23" t="str">
        <f>IF(Eksplikatsioon!A368=0,"",Eksplikatsioon!A368)</f>
        <v>04</v>
      </c>
      <c r="B367" s="60">
        <f>IF(Eksplikatsioon!B368=0,"",Eksplikatsioon!B368)</f>
        <v>478</v>
      </c>
      <c r="C367" s="23" t="str">
        <f>IF(Eksplikatsioon!C368=0,"",Eksplikatsioon!C368)</f>
        <v>ÜÜRITAV PIND</v>
      </c>
      <c r="D367" s="23" t="str">
        <f>IF(Eksplikatsioon!D368=0,"",Eksplikatsioon!D368)</f>
        <v>KABINET</v>
      </c>
      <c r="E367" s="58">
        <f>IF(Eksplikatsioon!F368=0,"",Eksplikatsioon!F368)</f>
        <v>16.100000000000001</v>
      </c>
      <c r="F367" s="23" t="str">
        <f>IF(Eksplikatsioon!H368=0,"",Eksplikatsioon!H368)</f>
        <v/>
      </c>
      <c r="G367" s="23" t="str">
        <f>IF(Eksplikatsioon!J368=0,"",Eksplikatsioon!J368)</f>
        <v>Ainukasutuses pind</v>
      </c>
      <c r="H367" s="23" t="str">
        <f>IF(Eksplikatsioon!K368=0,"",Eksplikatsioon!K368)</f>
        <v>Prokuratuur</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35">
      <c r="A368" s="23" t="str">
        <f>IF(Eksplikatsioon!A369=0,"",Eksplikatsioon!A369)</f>
        <v>04</v>
      </c>
      <c r="B368" s="60">
        <f>IF(Eksplikatsioon!B369=0,"",Eksplikatsioon!B369)</f>
        <v>479</v>
      </c>
      <c r="C368" s="23" t="str">
        <f>IF(Eksplikatsioon!C369=0,"",Eksplikatsioon!C369)</f>
        <v>ÜÜRITAV PIND</v>
      </c>
      <c r="D368" s="23" t="str">
        <f>IF(Eksplikatsioon!D369=0,"",Eksplikatsioon!D369)</f>
        <v>KABINET</v>
      </c>
      <c r="E368" s="58">
        <f>IF(Eksplikatsioon!F369=0,"",Eksplikatsioon!F369)</f>
        <v>14</v>
      </c>
      <c r="F368" s="23" t="str">
        <f>IF(Eksplikatsioon!H369=0,"",Eksplikatsioon!H369)</f>
        <v/>
      </c>
      <c r="G368" s="23" t="str">
        <f>IF(Eksplikatsioon!J369=0,"",Eksplikatsioon!J369)</f>
        <v>Ainukasutuses pind</v>
      </c>
      <c r="H368" s="23" t="str">
        <f>IF(Eksplikatsioon!K369=0,"",Eksplikatsioon!K369)</f>
        <v>Prokuratuur</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35">
      <c r="A369" s="23" t="str">
        <f>IF(Eksplikatsioon!A370=0,"",Eksplikatsioon!A370)</f>
        <v>04</v>
      </c>
      <c r="B369" s="60">
        <f>IF(Eksplikatsioon!B370=0,"",Eksplikatsioon!B370)</f>
        <v>480</v>
      </c>
      <c r="C369" s="23" t="str">
        <f>IF(Eksplikatsioon!C370=0,"",Eksplikatsioon!C370)</f>
        <v>ÜÜRITAV PIND</v>
      </c>
      <c r="D369" s="23" t="str">
        <f>IF(Eksplikatsioon!D370=0,"",Eksplikatsioon!D370)</f>
        <v>KABINET</v>
      </c>
      <c r="E369" s="58">
        <f>IF(Eksplikatsioon!F370=0,"",Eksplikatsioon!F370)</f>
        <v>18.3</v>
      </c>
      <c r="F369" s="23" t="str">
        <f>IF(Eksplikatsioon!H370=0,"",Eksplikatsioon!H370)</f>
        <v/>
      </c>
      <c r="G369" s="23" t="str">
        <f>IF(Eksplikatsioon!J370=0,"",Eksplikatsioon!J370)</f>
        <v>Ainukasutuses pind</v>
      </c>
      <c r="H369" s="23" t="str">
        <f>IF(Eksplikatsioon!K370=0,"",Eksplikatsioon!K370)</f>
        <v>Prokuratuur</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35">
      <c r="A370" s="23" t="str">
        <f>IF(Eksplikatsioon!A371=0,"",Eksplikatsioon!A371)</f>
        <v>04</v>
      </c>
      <c r="B370" s="60">
        <f>IF(Eksplikatsioon!B371=0,"",Eksplikatsioon!B371)</f>
        <v>482</v>
      </c>
      <c r="C370" s="23" t="str">
        <f>IF(Eksplikatsioon!C371=0,"",Eksplikatsioon!C371)</f>
        <v>ÜÜRITAV PIND</v>
      </c>
      <c r="D370" s="23" t="str">
        <f>IF(Eksplikatsioon!D371=0,"",Eksplikatsioon!D371)</f>
        <v>KABINET</v>
      </c>
      <c r="E370" s="58">
        <f>IF(Eksplikatsioon!F371=0,"",Eksplikatsioon!F371)</f>
        <v>16.100000000000001</v>
      </c>
      <c r="F370" s="23" t="str">
        <f>IF(Eksplikatsioon!H371=0,"",Eksplikatsioon!H371)</f>
        <v/>
      </c>
      <c r="G370" s="23" t="str">
        <f>IF(Eksplikatsioon!J371=0,"",Eksplikatsioon!J371)</f>
        <v>Ainukasutuses pind</v>
      </c>
      <c r="H370" s="23" t="str">
        <f>IF(Eksplikatsioon!K371=0,"",Eksplikatsioon!K371)</f>
        <v>Prokuratuur</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35">
      <c r="A371" s="23" t="str">
        <f>IF(Eksplikatsioon!A372=0,"",Eksplikatsioon!A372)</f>
        <v>04</v>
      </c>
      <c r="B371" s="60">
        <f>IF(Eksplikatsioon!B372=0,"",Eksplikatsioon!B372)</f>
        <v>483</v>
      </c>
      <c r="C371" s="23" t="str">
        <f>IF(Eksplikatsioon!C372=0,"",Eksplikatsioon!C372)</f>
        <v>ÜÜRITAV PIND</v>
      </c>
      <c r="D371" s="23" t="str">
        <f>IF(Eksplikatsioon!D372=0,"",Eksplikatsioon!D372)</f>
        <v>KABINET</v>
      </c>
      <c r="E371" s="58">
        <f>IF(Eksplikatsioon!F372=0,"",Eksplikatsioon!F372)</f>
        <v>16.100000000000001</v>
      </c>
      <c r="F371" s="23" t="str">
        <f>IF(Eksplikatsioon!H372=0,"",Eksplikatsioon!H372)</f>
        <v/>
      </c>
      <c r="G371" s="23" t="str">
        <f>IF(Eksplikatsioon!J372=0,"",Eksplikatsioon!J372)</f>
        <v>Ainukasutuses pind</v>
      </c>
      <c r="H371" s="23" t="str">
        <f>IF(Eksplikatsioon!K372=0,"",Eksplikatsioon!K372)</f>
        <v>Prokuratuur</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35">
      <c r="A372" s="23" t="str">
        <f>IF(Eksplikatsioon!A373=0,"",Eksplikatsioon!A373)</f>
        <v>04</v>
      </c>
      <c r="B372" s="60">
        <f>IF(Eksplikatsioon!B373=0,"",Eksplikatsioon!B373)</f>
        <v>484</v>
      </c>
      <c r="C372" s="23" t="str">
        <f>IF(Eksplikatsioon!C373=0,"",Eksplikatsioon!C373)</f>
        <v>ÜÜRITAV PIND</v>
      </c>
      <c r="D372" s="23" t="str">
        <f>IF(Eksplikatsioon!D373=0,"",Eksplikatsioon!D373)</f>
        <v>KABINET</v>
      </c>
      <c r="E372" s="58">
        <f>IF(Eksplikatsioon!F373=0,"",Eksplikatsioon!F373)</f>
        <v>16.100000000000001</v>
      </c>
      <c r="F372" s="23" t="str">
        <f>IF(Eksplikatsioon!H373=0,"",Eksplikatsioon!H373)</f>
        <v/>
      </c>
      <c r="G372" s="23" t="str">
        <f>IF(Eksplikatsioon!J373=0,"",Eksplikatsioon!J373)</f>
        <v>Ainukasutuses pind</v>
      </c>
      <c r="H372" s="23" t="str">
        <f>IF(Eksplikatsioon!K373=0,"",Eksplikatsioon!K373)</f>
        <v>Prokuratuur</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35">
      <c r="A373" s="23" t="str">
        <f>IF(Eksplikatsioon!A374=0,"",Eksplikatsioon!A374)</f>
        <v>04</v>
      </c>
      <c r="B373" s="60">
        <f>IF(Eksplikatsioon!B374=0,"",Eksplikatsioon!B374)</f>
        <v>485</v>
      </c>
      <c r="C373" s="23" t="str">
        <f>IF(Eksplikatsioon!C374=0,"",Eksplikatsioon!C374)</f>
        <v>ÜÜRITAV PIND</v>
      </c>
      <c r="D373" s="23" t="str">
        <f>IF(Eksplikatsioon!D374=0,"",Eksplikatsioon!D374)</f>
        <v>KABINET</v>
      </c>
      <c r="E373" s="58">
        <f>IF(Eksplikatsioon!F374=0,"",Eksplikatsioon!F374)</f>
        <v>16.100000000000001</v>
      </c>
      <c r="F373" s="23" t="str">
        <f>IF(Eksplikatsioon!H374=0,"",Eksplikatsioon!H374)</f>
        <v/>
      </c>
      <c r="G373" s="23" t="str">
        <f>IF(Eksplikatsioon!J374=0,"",Eksplikatsioon!J374)</f>
        <v>Ainukasutuses pind</v>
      </c>
      <c r="H373" s="23" t="str">
        <f>IF(Eksplikatsioon!K374=0,"",Eksplikatsioon!K374)</f>
        <v>Prokuratuur</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35">
      <c r="A374" s="23" t="str">
        <f>IF(Eksplikatsioon!A375=0,"",Eksplikatsioon!A375)</f>
        <v>04</v>
      </c>
      <c r="B374" s="60">
        <f>IF(Eksplikatsioon!B375=0,"",Eksplikatsioon!B375)</f>
        <v>486</v>
      </c>
      <c r="C374" s="23" t="str">
        <f>IF(Eksplikatsioon!C375=0,"",Eksplikatsioon!C375)</f>
        <v>ÜÜRITAV PIND</v>
      </c>
      <c r="D374" s="23" t="str">
        <f>IF(Eksplikatsioon!D375=0,"",Eksplikatsioon!D375)</f>
        <v>KABINET</v>
      </c>
      <c r="E374" s="58">
        <f>IF(Eksplikatsioon!F375=0,"",Eksplikatsioon!F375)</f>
        <v>16.100000000000001</v>
      </c>
      <c r="F374" s="23" t="str">
        <f>IF(Eksplikatsioon!H375=0,"",Eksplikatsioon!H375)</f>
        <v/>
      </c>
      <c r="G374" s="23" t="str">
        <f>IF(Eksplikatsioon!J375=0,"",Eksplikatsioon!J375)</f>
        <v>Ainukasutuses pind</v>
      </c>
      <c r="H374" s="23" t="str">
        <f>IF(Eksplikatsioon!K375=0,"",Eksplikatsioon!K375)</f>
        <v>Prokuratuur</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35">
      <c r="A375" s="23" t="str">
        <f>IF(Eksplikatsioon!A376=0,"",Eksplikatsioon!A376)</f>
        <v>04</v>
      </c>
      <c r="B375" s="60">
        <f>IF(Eksplikatsioon!B376=0,"",Eksplikatsioon!B376)</f>
        <v>487</v>
      </c>
      <c r="C375" s="23" t="str">
        <f>IF(Eksplikatsioon!C376=0,"",Eksplikatsioon!C376)</f>
        <v>ÜÜRITAV PIND</v>
      </c>
      <c r="D375" s="23" t="str">
        <f>IF(Eksplikatsioon!D376=0,"",Eksplikatsioon!D376)</f>
        <v>KABINET</v>
      </c>
      <c r="E375" s="58">
        <f>IF(Eksplikatsioon!F376=0,"",Eksplikatsioon!F376)</f>
        <v>17.100000000000001</v>
      </c>
      <c r="F375" s="23" t="str">
        <f>IF(Eksplikatsioon!H376=0,"",Eksplikatsioon!H376)</f>
        <v/>
      </c>
      <c r="G375" s="23" t="str">
        <f>IF(Eksplikatsioon!J376=0,"",Eksplikatsioon!J376)</f>
        <v>Ainukasutuses pind</v>
      </c>
      <c r="H375" s="23" t="str">
        <f>IF(Eksplikatsioon!K376=0,"",Eksplikatsioon!K376)</f>
        <v>Prokuratuur</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35">
      <c r="A376" s="23" t="str">
        <f>IF(Eksplikatsioon!A377=0,"",Eksplikatsioon!A377)</f>
        <v>04</v>
      </c>
      <c r="B376" s="60">
        <f>IF(Eksplikatsioon!B377=0,"",Eksplikatsioon!B377)</f>
        <v>488</v>
      </c>
      <c r="C376" s="23" t="str">
        <f>IF(Eksplikatsioon!C377=0,"",Eksplikatsioon!C377)</f>
        <v>ÜÜRITAV PIND</v>
      </c>
      <c r="D376" s="23" t="str">
        <f>IF(Eksplikatsioon!D377=0,"",Eksplikatsioon!D377)</f>
        <v>KABINET</v>
      </c>
      <c r="E376" s="58">
        <f>IF(Eksplikatsioon!F377=0,"",Eksplikatsioon!F377)</f>
        <v>14.4</v>
      </c>
      <c r="F376" s="23" t="str">
        <f>IF(Eksplikatsioon!H377=0,"",Eksplikatsioon!H377)</f>
        <v/>
      </c>
      <c r="G376" s="23" t="str">
        <f>IF(Eksplikatsioon!J377=0,"",Eksplikatsioon!J377)</f>
        <v>Ainukasutuses pind</v>
      </c>
      <c r="H376" s="23" t="str">
        <f>IF(Eksplikatsioon!K377=0,"",Eksplikatsioon!K377)</f>
        <v>Prokuratuur</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35">
      <c r="A377" s="23" t="str">
        <f>IF(Eksplikatsioon!A378=0,"",Eksplikatsioon!A378)</f>
        <v>04</v>
      </c>
      <c r="B377" s="60">
        <f>IF(Eksplikatsioon!B378=0,"",Eksplikatsioon!B378)</f>
        <v>489</v>
      </c>
      <c r="C377" s="23" t="str">
        <f>IF(Eksplikatsioon!C378=0,"",Eksplikatsioon!C378)</f>
        <v>ÜÜRITAV PIND</v>
      </c>
      <c r="D377" s="23" t="str">
        <f>IF(Eksplikatsioon!D378=0,"",Eksplikatsioon!D378)</f>
        <v>KABINET</v>
      </c>
      <c r="E377" s="58">
        <f>IF(Eksplikatsioon!F378=0,"",Eksplikatsioon!F378)</f>
        <v>13.3</v>
      </c>
      <c r="F377" s="23" t="str">
        <f>IF(Eksplikatsioon!H378=0,"",Eksplikatsioon!H378)</f>
        <v/>
      </c>
      <c r="G377" s="23" t="str">
        <f>IF(Eksplikatsioon!J378=0,"",Eksplikatsioon!J378)</f>
        <v>Ainukasutuses pind</v>
      </c>
      <c r="H377" s="23" t="str">
        <f>IF(Eksplikatsioon!K378=0,"",Eksplikatsioon!K378)</f>
        <v>Prokuratuur</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35">
      <c r="A378" s="23" t="str">
        <f>IF(Eksplikatsioon!A379=0,"",Eksplikatsioon!A379)</f>
        <v>04</v>
      </c>
      <c r="B378" s="60">
        <f>IF(Eksplikatsioon!B379=0,"",Eksplikatsioon!B379)</f>
        <v>490</v>
      </c>
      <c r="C378" s="23" t="str">
        <f>IF(Eksplikatsioon!C379=0,"",Eksplikatsioon!C379)</f>
        <v>ÜÜRITAV PIND</v>
      </c>
      <c r="D378" s="23" t="str">
        <f>IF(Eksplikatsioon!D379=0,"",Eksplikatsioon!D379)</f>
        <v>KABINET</v>
      </c>
      <c r="E378" s="58">
        <f>IF(Eksplikatsioon!F379=0,"",Eksplikatsioon!F379)</f>
        <v>14.3</v>
      </c>
      <c r="F378" s="23" t="str">
        <f>IF(Eksplikatsioon!H379=0,"",Eksplikatsioon!H379)</f>
        <v/>
      </c>
      <c r="G378" s="23" t="str">
        <f>IF(Eksplikatsioon!J379=0,"",Eksplikatsioon!J379)</f>
        <v>Ainukasutuses pind</v>
      </c>
      <c r="H378" s="23" t="str">
        <f>IF(Eksplikatsioon!K379=0,"",Eksplikatsioon!K379)</f>
        <v>Prokuratuur</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35">
      <c r="A379" s="23" t="str">
        <f>IF(Eksplikatsioon!A380=0,"",Eksplikatsioon!A380)</f>
        <v>04</v>
      </c>
      <c r="B379" s="60">
        <f>IF(Eksplikatsioon!B380=0,"",Eksplikatsioon!B380)</f>
        <v>491</v>
      </c>
      <c r="C379" s="23" t="str">
        <f>IF(Eksplikatsioon!C380=0,"",Eksplikatsioon!C380)</f>
        <v>ÜÜRITAV PIND</v>
      </c>
      <c r="D379" s="23" t="str">
        <f>IF(Eksplikatsioon!D380=0,"",Eksplikatsioon!D380)</f>
        <v>KANTSELEI</v>
      </c>
      <c r="E379" s="58">
        <f>IF(Eksplikatsioon!F380=0,"",Eksplikatsioon!F380)</f>
        <v>49.5</v>
      </c>
      <c r="F379" s="23" t="str">
        <f>IF(Eksplikatsioon!H380=0,"",Eksplikatsioon!H380)</f>
        <v/>
      </c>
      <c r="G379" s="23" t="str">
        <f>IF(Eksplikatsioon!J380=0,"",Eksplikatsioon!J380)</f>
        <v>Ainukasutuses pind</v>
      </c>
      <c r="H379" s="23" t="str">
        <f>IF(Eksplikatsioon!K380=0,"",Eksplikatsioon!K380)</f>
        <v>Prokuratuur</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35">
      <c r="A380" s="23" t="str">
        <f>IF(Eksplikatsioon!A381=0,"",Eksplikatsioon!A381)</f>
        <v>04</v>
      </c>
      <c r="B380" s="60" t="str">
        <f>IF(Eksplikatsioon!B381=0,"",Eksplikatsioon!B381)</f>
        <v>491a</v>
      </c>
      <c r="C380" s="23" t="str">
        <f>IF(Eksplikatsioon!C381=0,"",Eksplikatsioon!C381)</f>
        <v>ÜÜRITAV PIND</v>
      </c>
      <c r="D380" s="23" t="str">
        <f>IF(Eksplikatsioon!D381=0,"",Eksplikatsioon!D381)</f>
        <v>TOIMIKUTE HOIDLA</v>
      </c>
      <c r="E380" s="58">
        <f>IF(Eksplikatsioon!F381=0,"",Eksplikatsioon!F381)</f>
        <v>14.7</v>
      </c>
      <c r="F380" s="23" t="str">
        <f>IF(Eksplikatsioon!H381=0,"",Eksplikatsioon!H381)</f>
        <v/>
      </c>
      <c r="G380" s="23" t="str">
        <f>IF(Eksplikatsioon!J381=0,"",Eksplikatsioon!J381)</f>
        <v>Ainukasutuses pind</v>
      </c>
      <c r="H380" s="23" t="str">
        <f>IF(Eksplikatsioon!K381=0,"",Eksplikatsioon!K381)</f>
        <v>Prokuratuur</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35">
      <c r="A381" s="23" t="str">
        <f>IF(Eksplikatsioon!A382=0,"",Eksplikatsioon!A382)</f>
        <v>04</v>
      </c>
      <c r="B381" s="60" t="str">
        <f>IF(Eksplikatsioon!B382=0,"",Eksplikatsioon!B382)</f>
        <v>491b</v>
      </c>
      <c r="C381" s="23" t="str">
        <f>IF(Eksplikatsioon!C382=0,"",Eksplikatsioon!C382)</f>
        <v>ÜÜRITAV PIND</v>
      </c>
      <c r="D381" s="23" t="str">
        <f>IF(Eksplikatsioon!D382=0,"",Eksplikatsioon!D382)</f>
        <v>PRINT</v>
      </c>
      <c r="E381" s="58">
        <f>IF(Eksplikatsioon!F382=0,"",Eksplikatsioon!F382)</f>
        <v>4.9000000000000004</v>
      </c>
      <c r="F381" s="23" t="str">
        <f>IF(Eksplikatsioon!H382=0,"",Eksplikatsioon!H382)</f>
        <v/>
      </c>
      <c r="G381" s="23" t="str">
        <f>IF(Eksplikatsioon!J382=0,"",Eksplikatsioon!J382)</f>
        <v>Ainukasutuses pind</v>
      </c>
      <c r="H381" s="23" t="str">
        <f>IF(Eksplikatsioon!K382=0,"",Eksplikatsioon!K382)</f>
        <v>Prokuratuur</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hidden="1" x14ac:dyDescent="0.35">
      <c r="A382" s="23" t="str">
        <f>IF(Eksplikatsioon!A383=0,"",Eksplikatsioon!A383)</f>
        <v>04</v>
      </c>
      <c r="B382" s="60">
        <f>IF(Eksplikatsioon!B383=0,"",Eksplikatsioon!B383)</f>
        <v>492</v>
      </c>
      <c r="C382" s="23" t="str">
        <f>IF(Eksplikatsioon!C383=0,"",Eksplikatsioon!C383)</f>
        <v>VERTIKAALSETE ÜHENDUSTEEDE PIND</v>
      </c>
      <c r="D382" s="23" t="str">
        <f>IF(Eksplikatsioon!D383=0,"",Eksplikatsioon!D383)</f>
        <v>LIFT L-6</v>
      </c>
      <c r="E382" s="58">
        <f>IF(Eksplikatsioon!F383=0,"",Eksplikatsioon!F383)</f>
        <v>3.4</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hidden="1" x14ac:dyDescent="0.35">
      <c r="A383" s="23" t="str">
        <f>IF(Eksplikatsioon!A384=0,"",Eksplikatsioon!A384)</f>
        <v>04</v>
      </c>
      <c r="B383" s="60">
        <f>IF(Eksplikatsioon!B384=0,"",Eksplikatsioon!B384)</f>
        <v>493</v>
      </c>
      <c r="C383" s="23" t="str">
        <f>IF(Eksplikatsioon!C384=0,"",Eksplikatsioon!C384)</f>
        <v>VERTIKAALSETE ÜHENDUSTEEDE PIND</v>
      </c>
      <c r="D383" s="23" t="str">
        <f>IF(Eksplikatsioon!D384=0,"",Eksplikatsioon!D384)</f>
        <v>LIFT L-7</v>
      </c>
      <c r="E383" s="58">
        <f>IF(Eksplikatsioon!F384=0,"",Eksplikatsioon!F384)</f>
        <v>3.4</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35">
      <c r="A384" s="23" t="str">
        <f>IF(Eksplikatsioon!A385=0,"",Eksplikatsioon!A385)</f>
        <v>04</v>
      </c>
      <c r="B384" s="60">
        <f>IF(Eksplikatsioon!B385=0,"",Eksplikatsioon!B385)</f>
        <v>494</v>
      </c>
      <c r="C384" s="23" t="str">
        <f>IF(Eksplikatsioon!C385=0,"",Eksplikatsioon!C385)</f>
        <v>ÜÜRITAV PIND</v>
      </c>
      <c r="D384" s="23" t="str">
        <f>IF(Eksplikatsioon!D385=0,"",Eksplikatsioon!D385)</f>
        <v>LIFTI EESRUUM</v>
      </c>
      <c r="E384" s="58">
        <f>IF(Eksplikatsioon!F385=0,"",Eksplikatsioon!F385)</f>
        <v>52.4</v>
      </c>
      <c r="F384" s="23" t="str">
        <f>IF(Eksplikatsioon!H385=0,"",Eksplikatsioon!H385)</f>
        <v/>
      </c>
      <c r="G384" s="23" t="str">
        <f>IF(Eksplikatsioon!J385=0,"",Eksplikatsioon!J385)</f>
        <v>Ühiskasutuses korruse pind</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35">
      <c r="A385" s="23" t="str">
        <f>IF(Eksplikatsioon!A386=0,"",Eksplikatsioon!A386)</f>
        <v>04</v>
      </c>
      <c r="B385" s="60">
        <f>IF(Eksplikatsioon!B386=0,"",Eksplikatsioon!B386)</f>
        <v>495</v>
      </c>
      <c r="C385" s="23" t="str">
        <f>IF(Eksplikatsioon!C386=0,"",Eksplikatsioon!C386)</f>
        <v>ÜÜRITAV PIND</v>
      </c>
      <c r="D385" s="23" t="str">
        <f>IF(Eksplikatsioon!D386=0,"",Eksplikatsioon!D386)</f>
        <v>KORISTAJA</v>
      </c>
      <c r="E385" s="58">
        <f>IF(Eksplikatsioon!F386=0,"",Eksplikatsioon!F386)</f>
        <v>4.4000000000000004</v>
      </c>
      <c r="F385" s="23" t="str">
        <f>IF(Eksplikatsioon!H386=0,"",Eksplikatsioon!H386)</f>
        <v/>
      </c>
      <c r="G385" s="23" t="str">
        <f>IF(Eksplikatsioon!J386=0,"",Eksplikatsioon!J386)</f>
        <v>Ühiskasutuses korruse pind</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35">
      <c r="A386" s="23" t="str">
        <f>IF(Eksplikatsioon!A387=0,"",Eksplikatsioon!A387)</f>
        <v>04</v>
      </c>
      <c r="B386" s="60">
        <f>IF(Eksplikatsioon!B387=0,"",Eksplikatsioon!B387)</f>
        <v>496</v>
      </c>
      <c r="C386" s="23" t="str">
        <f>IF(Eksplikatsioon!C387=0,"",Eksplikatsioon!C387)</f>
        <v>ÜÜRITAV PIND</v>
      </c>
      <c r="D386" s="23" t="str">
        <f>IF(Eksplikatsioon!D387=0,"",Eksplikatsioon!D387)</f>
        <v>SISEPÄÄS</v>
      </c>
      <c r="E386" s="58">
        <f>IF(Eksplikatsioon!F387=0,"",Eksplikatsioon!F387)</f>
        <v>39.799999999999997</v>
      </c>
      <c r="F386" s="23" t="str">
        <f>IF(Eksplikatsioon!H387=0,"",Eksplikatsioon!H387)</f>
        <v/>
      </c>
      <c r="G386" s="23" t="str">
        <f>IF(Eksplikatsioon!J387=0,"",Eksplikatsioon!J387)</f>
        <v>Ainukasutuses pind</v>
      </c>
      <c r="H386" s="23" t="str">
        <f>IF(Eksplikatsioon!K387=0,"",Eksplikatsioon!K387)</f>
        <v>Prokuratuur</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35">
      <c r="A387" s="23" t="str">
        <f>IF(Eksplikatsioon!A388=0,"",Eksplikatsioon!A388)</f>
        <v>04</v>
      </c>
      <c r="B387" s="60" t="str">
        <f>IF(Eksplikatsioon!B388=0,"",Eksplikatsioon!B388)</f>
        <v>496a</v>
      </c>
      <c r="C387" s="23" t="str">
        <f>IF(Eksplikatsioon!C388=0,"",Eksplikatsioon!C388)</f>
        <v>ÜÜRITAV PIND</v>
      </c>
      <c r="D387" s="23" t="str">
        <f>IF(Eksplikatsioon!D388=0,"",Eksplikatsioon!D388)</f>
        <v>NÕUPIDAMINE</v>
      </c>
      <c r="E387" s="58">
        <f>IF(Eksplikatsioon!F388=0,"",Eksplikatsioon!F388)</f>
        <v>41.1</v>
      </c>
      <c r="F387" s="23" t="str">
        <f>IF(Eksplikatsioon!H388=0,"",Eksplikatsioon!H388)</f>
        <v/>
      </c>
      <c r="G387" s="23" t="str">
        <f>IF(Eksplikatsioon!J388=0,"",Eksplikatsioon!J388)</f>
        <v>Ainukasutuses pind</v>
      </c>
      <c r="H387" s="23" t="str">
        <f>IF(Eksplikatsioon!K388=0,"",Eksplikatsioon!K388)</f>
        <v>Prokuratuur</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35">
      <c r="A388" s="23" t="str">
        <f>IF(Eksplikatsioon!A389=0,"",Eksplikatsioon!A389)</f>
        <v>04</v>
      </c>
      <c r="B388" s="60">
        <f>IF(Eksplikatsioon!B389=0,"",Eksplikatsioon!B389)</f>
        <v>497</v>
      </c>
      <c r="C388" s="23" t="str">
        <f>IF(Eksplikatsioon!C389=0,"",Eksplikatsioon!C389)</f>
        <v>ÜÜRITAV PIND</v>
      </c>
      <c r="D388" s="23" t="str">
        <f>IF(Eksplikatsioon!D389=0,"",Eksplikatsioon!D389)</f>
        <v>SERVERIRUUM (PROK.)</v>
      </c>
      <c r="E388" s="58">
        <f>IF(Eksplikatsioon!F389=0,"",Eksplikatsioon!F389)</f>
        <v>6.3</v>
      </c>
      <c r="F388" s="23" t="str">
        <f>IF(Eksplikatsioon!H389=0,"",Eksplikatsioon!H389)</f>
        <v/>
      </c>
      <c r="G388" s="23" t="str">
        <f>IF(Eksplikatsioon!J389=0,"",Eksplikatsioon!J389)</f>
        <v>Ühiskasutuses hoone pind</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35">
      <c r="A389" s="23" t="str">
        <f>IF(Eksplikatsioon!A390=0,"",Eksplikatsioon!A390)</f>
        <v>04</v>
      </c>
      <c r="B389" s="60">
        <f>IF(Eksplikatsioon!B390=0,"",Eksplikatsioon!B390)</f>
        <v>498</v>
      </c>
      <c r="C389" s="23" t="str">
        <f>IF(Eksplikatsioon!C390=0,"",Eksplikatsioon!C390)</f>
        <v>ÜÜRITAV PIND</v>
      </c>
      <c r="D389" s="23" t="str">
        <f>IF(Eksplikatsioon!D390=0,"",Eksplikatsioon!D390)</f>
        <v>SERVERIRUUM</v>
      </c>
      <c r="E389" s="58">
        <f>IF(Eksplikatsioon!F390=0,"",Eksplikatsioon!F390)</f>
        <v>9.9</v>
      </c>
      <c r="F389" s="23" t="str">
        <f>IF(Eksplikatsioon!H390=0,"",Eksplikatsioon!H390)</f>
        <v/>
      </c>
      <c r="G389" s="23" t="str">
        <f>IF(Eksplikatsioon!J390=0,"",Eksplikatsioon!J390)</f>
        <v>Ühiskasutuses hoone pind</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hidden="1" x14ac:dyDescent="0.35">
      <c r="A390" s="23" t="str">
        <f>IF(Eksplikatsioon!A391=0,"",Eksplikatsioon!A391)</f>
        <v>04</v>
      </c>
      <c r="B390" s="60">
        <f>IF(Eksplikatsioon!B391=0,"",Eksplikatsioon!B391)</f>
        <v>499</v>
      </c>
      <c r="C390" s="23" t="str">
        <f>IF(Eksplikatsioon!C391=0,"",Eksplikatsioon!C391)</f>
        <v>TEHNOPIND</v>
      </c>
      <c r="D390" s="23" t="str">
        <f>IF(Eksplikatsioon!D391=0,"",Eksplikatsioon!D391)</f>
        <v>NÕRKVOOL</v>
      </c>
      <c r="E390" s="58">
        <f>IF(Eksplikatsioon!F391=0,"",Eksplikatsioon!F391)</f>
        <v>4.4000000000000004</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35">
      <c r="A391" s="23" t="str">
        <f>IF(Eksplikatsioon!A392=0,"",Eksplikatsioon!A392)</f>
        <v>05</v>
      </c>
      <c r="B391" s="60">
        <f>IF(Eksplikatsioon!B392=0,"",Eksplikatsioon!B392)</f>
        <v>500</v>
      </c>
      <c r="C391" s="23" t="str">
        <f>IF(Eksplikatsioon!C392=0,"",Eksplikatsioon!C392)</f>
        <v>ÜÜRITAV PIND</v>
      </c>
      <c r="D391" s="23" t="str">
        <f>IF(Eksplikatsioon!D392=0,"",Eksplikatsioon!D392)</f>
        <v>WC INVA</v>
      </c>
      <c r="E391" s="58">
        <f>IF(Eksplikatsioon!F392=0,"",Eksplikatsioon!F392)</f>
        <v>7.1</v>
      </c>
      <c r="F391" s="23" t="str">
        <f>IF(Eksplikatsioon!H392=0,"",Eksplikatsioon!H392)</f>
        <v/>
      </c>
      <c r="G391" s="23" t="str">
        <f>IF(Eksplikatsioon!J392=0,"",Eksplikatsioon!J392)</f>
        <v>Ühiskasutuses korruse pind</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hidden="1" x14ac:dyDescent="0.35">
      <c r="A392" s="23" t="str">
        <f>IF(Eksplikatsioon!A393=0,"",Eksplikatsioon!A393)</f>
        <v>05</v>
      </c>
      <c r="B392" s="60">
        <f>IF(Eksplikatsioon!B393=0,"",Eksplikatsioon!B393)</f>
        <v>501</v>
      </c>
      <c r="C392" s="23" t="str">
        <f>IF(Eksplikatsioon!C393=0,"",Eksplikatsioon!C393)</f>
        <v>VERTIKAALSETE ÜHENDUSTEEDE PIND</v>
      </c>
      <c r="D392" s="23" t="str">
        <f>IF(Eksplikatsioon!D393=0,"",Eksplikatsioon!D393)</f>
        <v>TREPIKODA TR-1</v>
      </c>
      <c r="E392" s="58">
        <f>IF(Eksplikatsioon!F393=0,"",Eksplikatsioon!F393)</f>
        <v>22.6</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35">
      <c r="A393" s="23" t="str">
        <f>IF(Eksplikatsioon!A394=0,"",Eksplikatsioon!A394)</f>
        <v>05</v>
      </c>
      <c r="B393" s="60">
        <f>IF(Eksplikatsioon!B394=0,"",Eksplikatsioon!B394)</f>
        <v>502</v>
      </c>
      <c r="C393" s="23" t="str">
        <f>IF(Eksplikatsioon!C394=0,"",Eksplikatsioon!C394)</f>
        <v>ÜÜRITAV PIND</v>
      </c>
      <c r="D393" s="23" t="str">
        <f>IF(Eksplikatsioon!D394=0,"",Eksplikatsioon!D394)</f>
        <v>LIFTI EESRUUM</v>
      </c>
      <c r="E393" s="58">
        <f>IF(Eksplikatsioon!F394=0,"",Eksplikatsioon!F394)</f>
        <v>21.3</v>
      </c>
      <c r="F393" s="23" t="str">
        <f>IF(Eksplikatsioon!H394=0,"",Eksplikatsioon!H394)</f>
        <v/>
      </c>
      <c r="G393" s="23" t="str">
        <f>IF(Eksplikatsioon!J394=0,"",Eksplikatsioon!J394)</f>
        <v>Ühiskasutuses korruse pind</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hidden="1" x14ac:dyDescent="0.35">
      <c r="A394" s="23" t="str">
        <f>IF(Eksplikatsioon!A395=0,"",Eksplikatsioon!A395)</f>
        <v>05</v>
      </c>
      <c r="B394" s="60">
        <f>IF(Eksplikatsioon!B395=0,"",Eksplikatsioon!B395)</f>
        <v>503</v>
      </c>
      <c r="C394" s="23" t="str">
        <f>IF(Eksplikatsioon!C395=0,"",Eksplikatsioon!C395)</f>
        <v>VERTIKAALSETE ÜHENDUSTEEDE PIND</v>
      </c>
      <c r="D394" s="23" t="str">
        <f>IF(Eksplikatsioon!D395=0,"",Eksplikatsioon!D395)</f>
        <v>LIFT L-2</v>
      </c>
      <c r="E394" s="58">
        <f>IF(Eksplikatsioon!F395=0,"",Eksplikatsioon!F395)</f>
        <v>3.1</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hidden="1" x14ac:dyDescent="0.35">
      <c r="A395" s="23" t="str">
        <f>IF(Eksplikatsioon!A396=0,"",Eksplikatsioon!A396)</f>
        <v>05</v>
      </c>
      <c r="B395" s="60">
        <f>IF(Eksplikatsioon!B396=0,"",Eksplikatsioon!B396)</f>
        <v>504</v>
      </c>
      <c r="C395" s="23" t="str">
        <f>IF(Eksplikatsioon!C396=0,"",Eksplikatsioon!C396)</f>
        <v>VERTIKAALSETE ÜHENDUSTEEDE PIND</v>
      </c>
      <c r="D395" s="23" t="str">
        <f>IF(Eksplikatsioon!D396=0,"",Eksplikatsioon!D396)</f>
        <v>LIFT L-1</v>
      </c>
      <c r="E395" s="58">
        <f>IF(Eksplikatsioon!F396=0,"",Eksplikatsioon!F396)</f>
        <v>3.1</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35">
      <c r="A396" s="23" t="str">
        <f>IF(Eksplikatsioon!A397=0,"",Eksplikatsioon!A397)</f>
        <v>05</v>
      </c>
      <c r="B396" s="60">
        <f>IF(Eksplikatsioon!B397=0,"",Eksplikatsioon!B397)</f>
        <v>505</v>
      </c>
      <c r="C396" s="23" t="str">
        <f>IF(Eksplikatsioon!C397=0,"",Eksplikatsioon!C397)</f>
        <v>ÜÜRITAV PIND</v>
      </c>
      <c r="D396" s="23" t="str">
        <f>IF(Eksplikatsioon!D397=0,"",Eksplikatsioon!D397)</f>
        <v>RÜHMATREENING</v>
      </c>
      <c r="E396" s="58">
        <f>IF(Eksplikatsioon!F397=0,"",Eksplikatsioon!F397)</f>
        <v>23.8</v>
      </c>
      <c r="F396" s="23" t="str">
        <f>IF(Eksplikatsioon!H397=0,"",Eksplikatsioon!H397)</f>
        <v/>
      </c>
      <c r="G396" s="23" t="str">
        <f>IF(Eksplikatsioon!J397=0,"",Eksplikatsioon!J397)</f>
        <v>Ühiskasutuses korruse pind</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35">
      <c r="A397" s="23" t="str">
        <f>IF(Eksplikatsioon!A398=0,"",Eksplikatsioon!A398)</f>
        <v>05</v>
      </c>
      <c r="B397" s="60">
        <f>IF(Eksplikatsioon!B398=0,"",Eksplikatsioon!B398)</f>
        <v>506</v>
      </c>
      <c r="C397" s="23" t="str">
        <f>IF(Eksplikatsioon!C398=0,"",Eksplikatsioon!C398)</f>
        <v>ÜÜRITAV PIND</v>
      </c>
      <c r="D397" s="23" t="str">
        <f>IF(Eksplikatsioon!D398=0,"",Eksplikatsioon!D398)</f>
        <v>JÕUSAAL</v>
      </c>
      <c r="E397" s="58">
        <f>IF(Eksplikatsioon!F398=0,"",Eksplikatsioon!F398)</f>
        <v>57.5</v>
      </c>
      <c r="F397" s="23" t="str">
        <f>IF(Eksplikatsioon!H398=0,"",Eksplikatsioon!H398)</f>
        <v/>
      </c>
      <c r="G397" s="23" t="str">
        <f>IF(Eksplikatsioon!J398=0,"",Eksplikatsioon!J398)</f>
        <v>Ühiskasutuses korruse pind</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35">
      <c r="A398" s="23" t="str">
        <f>IF(Eksplikatsioon!A399=0,"",Eksplikatsioon!A399)</f>
        <v>05</v>
      </c>
      <c r="B398" s="60">
        <f>IF(Eksplikatsioon!B399=0,"",Eksplikatsioon!B399)</f>
        <v>507</v>
      </c>
      <c r="C398" s="23" t="str">
        <f>IF(Eksplikatsioon!C399=0,"",Eksplikatsioon!C399)</f>
        <v>ÜÜRITAV PIND</v>
      </c>
      <c r="D398" s="23" t="str">
        <f>IF(Eksplikatsioon!D399=0,"",Eksplikatsioon!D399)</f>
        <v>RIIETUMINE N</v>
      </c>
      <c r="E398" s="58">
        <f>IF(Eksplikatsioon!F399=0,"",Eksplikatsioon!F399)</f>
        <v>8.6999999999999993</v>
      </c>
      <c r="F398" s="23" t="str">
        <f>IF(Eksplikatsioon!H399=0,"",Eksplikatsioon!H399)</f>
        <v/>
      </c>
      <c r="G398" s="23" t="str">
        <f>IF(Eksplikatsioon!J399=0,"",Eksplikatsioon!J399)</f>
        <v>Ühiskasutuses korruse pind</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35">
      <c r="A399" s="23" t="str">
        <f>IF(Eksplikatsioon!A400=0,"",Eksplikatsioon!A400)</f>
        <v>05</v>
      </c>
      <c r="B399" s="60">
        <f>IF(Eksplikatsioon!B400=0,"",Eksplikatsioon!B400)</f>
        <v>508</v>
      </c>
      <c r="C399" s="23" t="str">
        <f>IF(Eksplikatsioon!C400=0,"",Eksplikatsioon!C400)</f>
        <v>ÜÜRITAV PIND</v>
      </c>
      <c r="D399" s="23" t="str">
        <f>IF(Eksplikatsioon!D400=0,"",Eksplikatsioon!D400)</f>
        <v>WC</v>
      </c>
      <c r="E399" s="58">
        <f>IF(Eksplikatsioon!F400=0,"",Eksplikatsioon!F400)</f>
        <v>2.2999999999999998</v>
      </c>
      <c r="F399" s="23" t="str">
        <f>IF(Eksplikatsioon!H400=0,"",Eksplikatsioon!H400)</f>
        <v/>
      </c>
      <c r="G399" s="23" t="str">
        <f>IF(Eksplikatsioon!J400=0,"",Eksplikatsioon!J400)</f>
        <v>Ühiskasutuses korruse pind</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35">
      <c r="A400" s="23" t="str">
        <f>IF(Eksplikatsioon!A401=0,"",Eksplikatsioon!A401)</f>
        <v>05</v>
      </c>
      <c r="B400" s="60">
        <f>IF(Eksplikatsioon!B401=0,"",Eksplikatsioon!B401)</f>
        <v>509</v>
      </c>
      <c r="C400" s="23" t="str">
        <f>IF(Eksplikatsioon!C401=0,"",Eksplikatsioon!C401)</f>
        <v>ÜÜRITAV PIND</v>
      </c>
      <c r="D400" s="23" t="str">
        <f>IF(Eksplikatsioon!D401=0,"",Eksplikatsioon!D401)</f>
        <v>PESURUUM N</v>
      </c>
      <c r="E400" s="58">
        <f>IF(Eksplikatsioon!F401=0,"",Eksplikatsioon!F401)</f>
        <v>5</v>
      </c>
      <c r="F400" s="23" t="str">
        <f>IF(Eksplikatsioon!H401=0,"",Eksplikatsioon!H401)</f>
        <v/>
      </c>
      <c r="G400" s="23" t="str">
        <f>IF(Eksplikatsioon!J401=0,"",Eksplikatsioon!J401)</f>
        <v>Ühiskasutuses korruse pind</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35">
      <c r="A401" s="23" t="str">
        <f>IF(Eksplikatsioon!A402=0,"",Eksplikatsioon!A402)</f>
        <v>05</v>
      </c>
      <c r="B401" s="60">
        <f>IF(Eksplikatsioon!B402=0,"",Eksplikatsioon!B402)</f>
        <v>510</v>
      </c>
      <c r="C401" s="23" t="str">
        <f>IF(Eksplikatsioon!C402=0,"",Eksplikatsioon!C402)</f>
        <v>ÜÜRITAV PIND</v>
      </c>
      <c r="D401" s="23" t="str">
        <f>IF(Eksplikatsioon!D402=0,"",Eksplikatsioon!D402)</f>
        <v>SAUN</v>
      </c>
      <c r="E401" s="58">
        <f>IF(Eksplikatsioon!F402=0,"",Eksplikatsioon!F402)</f>
        <v>4.5</v>
      </c>
      <c r="F401" s="23" t="str">
        <f>IF(Eksplikatsioon!H402=0,"",Eksplikatsioon!H402)</f>
        <v/>
      </c>
      <c r="G401" s="23" t="str">
        <f>IF(Eksplikatsioon!J402=0,"",Eksplikatsioon!J402)</f>
        <v>Ühiskasutuses korruse pind</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35">
      <c r="A402" s="23" t="str">
        <f>IF(Eksplikatsioon!A403=0,"",Eksplikatsioon!A403)</f>
        <v>05</v>
      </c>
      <c r="B402" s="60">
        <f>IF(Eksplikatsioon!B403=0,"",Eksplikatsioon!B403)</f>
        <v>511</v>
      </c>
      <c r="C402" s="23" t="str">
        <f>IF(Eksplikatsioon!C403=0,"",Eksplikatsioon!C403)</f>
        <v>ÜÜRITAV PIND</v>
      </c>
      <c r="D402" s="23" t="str">
        <f>IF(Eksplikatsioon!D403=0,"",Eksplikatsioon!D403)</f>
        <v>PESURUUM M</v>
      </c>
      <c r="E402" s="58">
        <f>IF(Eksplikatsioon!F403=0,"",Eksplikatsioon!F403)</f>
        <v>5.0999999999999996</v>
      </c>
      <c r="F402" s="23" t="str">
        <f>IF(Eksplikatsioon!H403=0,"",Eksplikatsioon!H403)</f>
        <v/>
      </c>
      <c r="G402" s="23" t="str">
        <f>IF(Eksplikatsioon!J403=0,"",Eksplikatsioon!J403)</f>
        <v>Ühiskasutuses korruse pind</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35">
      <c r="A403" s="23" t="str">
        <f>IF(Eksplikatsioon!A404=0,"",Eksplikatsioon!A404)</f>
        <v>05</v>
      </c>
      <c r="B403" s="60">
        <f>IF(Eksplikatsioon!B404=0,"",Eksplikatsioon!B404)</f>
        <v>512</v>
      </c>
      <c r="C403" s="23" t="str">
        <f>IF(Eksplikatsioon!C404=0,"",Eksplikatsioon!C404)</f>
        <v>ÜÜRITAV PIND</v>
      </c>
      <c r="D403" s="23" t="str">
        <f>IF(Eksplikatsioon!D404=0,"",Eksplikatsioon!D404)</f>
        <v>WC</v>
      </c>
      <c r="E403" s="58">
        <f>IF(Eksplikatsioon!F404=0,"",Eksplikatsioon!F404)</f>
        <v>3.6</v>
      </c>
      <c r="F403" s="23" t="str">
        <f>IF(Eksplikatsioon!H404=0,"",Eksplikatsioon!H404)</f>
        <v/>
      </c>
      <c r="G403" s="23" t="str">
        <f>IF(Eksplikatsioon!J404=0,"",Eksplikatsioon!J404)</f>
        <v>Ühiskasutuses korruse pind</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35">
      <c r="A404" s="23" t="str">
        <f>IF(Eksplikatsioon!A405=0,"",Eksplikatsioon!A405)</f>
        <v>05</v>
      </c>
      <c r="B404" s="60">
        <f>IF(Eksplikatsioon!B405=0,"",Eksplikatsioon!B405)</f>
        <v>513</v>
      </c>
      <c r="C404" s="23" t="str">
        <f>IF(Eksplikatsioon!C405=0,"",Eksplikatsioon!C405)</f>
        <v>ÜÜRITAV PIND</v>
      </c>
      <c r="D404" s="23" t="str">
        <f>IF(Eksplikatsioon!D405=0,"",Eksplikatsioon!D405)</f>
        <v>RIIETUMINE M</v>
      </c>
      <c r="E404" s="58">
        <f>IF(Eksplikatsioon!F405=0,"",Eksplikatsioon!F405)</f>
        <v>9.9</v>
      </c>
      <c r="F404" s="23" t="str">
        <f>IF(Eksplikatsioon!H405=0,"",Eksplikatsioon!H405)</f>
        <v/>
      </c>
      <c r="G404" s="23" t="str">
        <f>IF(Eksplikatsioon!J405=0,"",Eksplikatsioon!J405)</f>
        <v>Ühiskasutuses korruse pind</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35">
      <c r="A405" s="23" t="str">
        <f>IF(Eksplikatsioon!A406=0,"",Eksplikatsioon!A406)</f>
        <v>05</v>
      </c>
      <c r="B405" s="60">
        <f>IF(Eksplikatsioon!B406=0,"",Eksplikatsioon!B406)</f>
        <v>514</v>
      </c>
      <c r="C405" s="23" t="str">
        <f>IF(Eksplikatsioon!C406=0,"",Eksplikatsioon!C406)</f>
        <v>ÜÜRITAV PIND</v>
      </c>
      <c r="D405" s="23" t="str">
        <f>IF(Eksplikatsioon!D406=0,"",Eksplikatsioon!D406)</f>
        <v>KORIDOR</v>
      </c>
      <c r="E405" s="58">
        <f>IF(Eksplikatsioon!F406=0,"",Eksplikatsioon!F406)</f>
        <v>12.2</v>
      </c>
      <c r="F405" s="23" t="str">
        <f>IF(Eksplikatsioon!H406=0,"",Eksplikatsioon!H406)</f>
        <v/>
      </c>
      <c r="G405" s="23" t="str">
        <f>IF(Eksplikatsioon!J406=0,"",Eksplikatsioon!J406)</f>
        <v>Ühiskasutuses korruse pind</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hidden="1" x14ac:dyDescent="0.35">
      <c r="A406" s="23" t="str">
        <f>IF(Eksplikatsioon!A407=0,"",Eksplikatsioon!A407)</f>
        <v>05</v>
      </c>
      <c r="B406" s="60">
        <f>IF(Eksplikatsioon!B407=0,"",Eksplikatsioon!B407)</f>
        <v>515</v>
      </c>
      <c r="C406" s="23" t="str">
        <f>IF(Eksplikatsioon!C407=0,"",Eksplikatsioon!C407)</f>
        <v>TEHNOPIND</v>
      </c>
      <c r="D406" s="23" t="str">
        <f>IF(Eksplikatsioon!D407=0,"",Eksplikatsioon!D407)</f>
        <v>NÕRKVOOL</v>
      </c>
      <c r="E406" s="58">
        <f>IF(Eksplikatsioon!F407=0,"",Eksplikatsioon!F407)</f>
        <v>4.5</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35">
      <c r="A407" s="23" t="str">
        <f>IF(Eksplikatsioon!A408=0,"",Eksplikatsioon!A408)</f>
        <v>05</v>
      </c>
      <c r="B407" s="60">
        <f>IF(Eksplikatsioon!B408=0,"",Eksplikatsioon!B408)</f>
        <v>516</v>
      </c>
      <c r="C407" s="23" t="str">
        <f>IF(Eksplikatsioon!C408=0,"",Eksplikatsioon!C408)</f>
        <v>ÜÜRITAV PIND</v>
      </c>
      <c r="D407" s="23" t="str">
        <f>IF(Eksplikatsioon!D408=0,"",Eksplikatsioon!D408)</f>
        <v>KORIDOR</v>
      </c>
      <c r="E407" s="58">
        <f>IF(Eksplikatsioon!F408=0,"",Eksplikatsioon!F408)</f>
        <v>50.6</v>
      </c>
      <c r="F407" s="23" t="str">
        <f>IF(Eksplikatsioon!H408=0,"",Eksplikatsioon!H408)</f>
        <v/>
      </c>
      <c r="G407" s="23" t="str">
        <f>IF(Eksplikatsioon!J408=0,"",Eksplikatsioon!J408)</f>
        <v>Ainukasutuses pind</v>
      </c>
      <c r="H407" s="23" t="str">
        <f>IF(Eksplikatsioon!K408=0,"",Eksplikatsioon!K408)</f>
        <v>Tartu Ringkonnakohus</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35">
      <c r="A408" s="23" t="str">
        <f>IF(Eksplikatsioon!A409=0,"",Eksplikatsioon!A409)</f>
        <v>05</v>
      </c>
      <c r="B408" s="60">
        <f>IF(Eksplikatsioon!B409=0,"",Eksplikatsioon!B409)</f>
        <v>517</v>
      </c>
      <c r="C408" s="23" t="str">
        <f>IF(Eksplikatsioon!C409=0,"",Eksplikatsioon!C409)</f>
        <v>ÜÜRITAV PIND</v>
      </c>
      <c r="D408" s="23" t="str">
        <f>IF(Eksplikatsioon!D409=0,"",Eksplikatsioon!D409)</f>
        <v>KABINET</v>
      </c>
      <c r="E408" s="58">
        <f>IF(Eksplikatsioon!F409=0,"",Eksplikatsioon!F409)</f>
        <v>19</v>
      </c>
      <c r="F408" s="23" t="str">
        <f>IF(Eksplikatsioon!H409=0,"",Eksplikatsioon!H409)</f>
        <v/>
      </c>
      <c r="G408" s="23" t="str">
        <f>IF(Eksplikatsioon!J409=0,"",Eksplikatsioon!J409)</f>
        <v>Ainukasutuses pind</v>
      </c>
      <c r="H408" s="23" t="str">
        <f>IF(Eksplikatsioon!K409=0,"",Eksplikatsioon!K409)</f>
        <v>Tartu Ringkonnakohus</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35">
      <c r="A409" s="23" t="str">
        <f>IF(Eksplikatsioon!A410=0,"",Eksplikatsioon!A410)</f>
        <v>05</v>
      </c>
      <c r="B409" s="60">
        <f>IF(Eksplikatsioon!B410=0,"",Eksplikatsioon!B410)</f>
        <v>518</v>
      </c>
      <c r="C409" s="23" t="str">
        <f>IF(Eksplikatsioon!C410=0,"",Eksplikatsioon!C410)</f>
        <v>ÜÜRITAV PIND</v>
      </c>
      <c r="D409" s="23" t="str">
        <f>IF(Eksplikatsioon!D410=0,"",Eksplikatsioon!D410)</f>
        <v>WC INVA</v>
      </c>
      <c r="E409" s="58">
        <f>IF(Eksplikatsioon!F410=0,"",Eksplikatsioon!F410)</f>
        <v>6.3</v>
      </c>
      <c r="F409" s="23" t="str">
        <f>IF(Eksplikatsioon!H410=0,"",Eksplikatsioon!H410)</f>
        <v/>
      </c>
      <c r="G409" s="23" t="str">
        <f>IF(Eksplikatsioon!J410=0,"",Eksplikatsioon!J410)</f>
        <v>Ainukasutuses pind</v>
      </c>
      <c r="H409" s="23" t="str">
        <f>IF(Eksplikatsioon!K410=0,"",Eksplikatsioon!K410)</f>
        <v>Tartu Ringkonnakohus</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35">
      <c r="A410" s="23" t="str">
        <f>IF(Eksplikatsioon!A411=0,"",Eksplikatsioon!A411)</f>
        <v>05</v>
      </c>
      <c r="B410" s="60">
        <f>IF(Eksplikatsioon!B411=0,"",Eksplikatsioon!B411)</f>
        <v>519</v>
      </c>
      <c r="C410" s="23" t="str">
        <f>IF(Eksplikatsioon!C411=0,"",Eksplikatsioon!C411)</f>
        <v>ÜÜRITAV PIND</v>
      </c>
      <c r="D410" s="23" t="str">
        <f>IF(Eksplikatsioon!D411=0,"",Eksplikatsioon!D411)</f>
        <v>NÕUPIDAMINE</v>
      </c>
      <c r="E410" s="58">
        <f>IF(Eksplikatsioon!F411=0,"",Eksplikatsioon!F411)</f>
        <v>42.9</v>
      </c>
      <c r="F410" s="23" t="str">
        <f>IF(Eksplikatsioon!H411=0,"",Eksplikatsioon!H411)</f>
        <v/>
      </c>
      <c r="G410" s="23" t="str">
        <f>IF(Eksplikatsioon!J411=0,"",Eksplikatsioon!J411)</f>
        <v>Ainukasutuses pind</v>
      </c>
      <c r="H410" s="23" t="str">
        <f>IF(Eksplikatsioon!K411=0,"",Eksplikatsioon!K411)</f>
        <v>Tartu Ringkonnakohus</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35">
      <c r="A411" s="23" t="str">
        <f>IF(Eksplikatsioon!A412=0,"",Eksplikatsioon!A412)</f>
        <v>05</v>
      </c>
      <c r="B411" s="60">
        <f>IF(Eksplikatsioon!B412=0,"",Eksplikatsioon!B412)</f>
        <v>520</v>
      </c>
      <c r="C411" s="23" t="str">
        <f>IF(Eksplikatsioon!C412=0,"",Eksplikatsioon!C412)</f>
        <v>ÜÜRITAV PIND</v>
      </c>
      <c r="D411" s="23" t="str">
        <f>IF(Eksplikatsioon!D412=0,"",Eksplikatsioon!D412)</f>
        <v>KÖÖK/ PUHKERUUM</v>
      </c>
      <c r="E411" s="58">
        <f>IF(Eksplikatsioon!F412=0,"",Eksplikatsioon!F412)</f>
        <v>92.6</v>
      </c>
      <c r="F411" s="23" t="str">
        <f>IF(Eksplikatsioon!H412=0,"",Eksplikatsioon!H412)</f>
        <v/>
      </c>
      <c r="G411" s="23" t="str">
        <f>IF(Eksplikatsioon!J412=0,"",Eksplikatsioon!J412)</f>
        <v>Ainukasutuses pind</v>
      </c>
      <c r="H411" s="23" t="str">
        <f>IF(Eksplikatsioon!K412=0,"",Eksplikatsioon!K412)</f>
        <v>Tartu Ringkonnakohus</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35">
      <c r="A412" s="23" t="str">
        <f>IF(Eksplikatsioon!A413=0,"",Eksplikatsioon!A413)</f>
        <v>05</v>
      </c>
      <c r="B412" s="60">
        <f>IF(Eksplikatsioon!B413=0,"",Eksplikatsioon!B413)</f>
        <v>521</v>
      </c>
      <c r="C412" s="23" t="str">
        <f>IF(Eksplikatsioon!C413=0,"",Eksplikatsioon!C413)</f>
        <v>ÜÜRITAV PIND</v>
      </c>
      <c r="D412" s="23" t="str">
        <f>IF(Eksplikatsioon!D413=0,"",Eksplikatsioon!D413)</f>
        <v>KABINET</v>
      </c>
      <c r="E412" s="58">
        <f>IF(Eksplikatsioon!F413=0,"",Eksplikatsioon!F413)</f>
        <v>19.100000000000001</v>
      </c>
      <c r="F412" s="23" t="str">
        <f>IF(Eksplikatsioon!H413=0,"",Eksplikatsioon!H413)</f>
        <v/>
      </c>
      <c r="G412" s="23" t="str">
        <f>IF(Eksplikatsioon!J413=0,"",Eksplikatsioon!J413)</f>
        <v>Ainukasutuses pind</v>
      </c>
      <c r="H412" s="23" t="str">
        <f>IF(Eksplikatsioon!K413=0,"",Eksplikatsioon!K413)</f>
        <v>Tartu Ringkonnakohus</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35">
      <c r="A413" s="23" t="str">
        <f>IF(Eksplikatsioon!A414=0,"",Eksplikatsioon!A414)</f>
        <v>05</v>
      </c>
      <c r="B413" s="60">
        <f>IF(Eksplikatsioon!B414=0,"",Eksplikatsioon!B414)</f>
        <v>522</v>
      </c>
      <c r="C413" s="23" t="str">
        <f>IF(Eksplikatsioon!C414=0,"",Eksplikatsioon!C414)</f>
        <v>ÜÜRITAV PIND</v>
      </c>
      <c r="D413" s="23" t="str">
        <f>IF(Eksplikatsioon!D414=0,"",Eksplikatsioon!D414)</f>
        <v>KABINET</v>
      </c>
      <c r="E413" s="58">
        <f>IF(Eksplikatsioon!F414=0,"",Eksplikatsioon!F414)</f>
        <v>31.2</v>
      </c>
      <c r="F413" s="23" t="str">
        <f>IF(Eksplikatsioon!H414=0,"",Eksplikatsioon!H414)</f>
        <v/>
      </c>
      <c r="G413" s="23" t="str">
        <f>IF(Eksplikatsioon!J414=0,"",Eksplikatsioon!J414)</f>
        <v>Ainukasutuses pind</v>
      </c>
      <c r="H413" s="23" t="str">
        <f>IF(Eksplikatsioon!K414=0,"",Eksplikatsioon!K414)</f>
        <v>Tartu Ringkonnakohus</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35">
      <c r="A414" s="23" t="str">
        <f>IF(Eksplikatsioon!A415=0,"",Eksplikatsioon!A415)</f>
        <v>05</v>
      </c>
      <c r="B414" s="60">
        <f>IF(Eksplikatsioon!B415=0,"",Eksplikatsioon!B415)</f>
        <v>523</v>
      </c>
      <c r="C414" s="23" t="str">
        <f>IF(Eksplikatsioon!C415=0,"",Eksplikatsioon!C415)</f>
        <v>ÜÜRITAV PIND</v>
      </c>
      <c r="D414" s="23" t="str">
        <f>IF(Eksplikatsioon!D415=0,"",Eksplikatsioon!D415)</f>
        <v>TREPIHALL</v>
      </c>
      <c r="E414" s="58">
        <f>IF(Eksplikatsioon!F415=0,"",Eksplikatsioon!F415)</f>
        <v>8.1</v>
      </c>
      <c r="F414" s="23" t="str">
        <f>IF(Eksplikatsioon!H415=0,"",Eksplikatsioon!H415)</f>
        <v/>
      </c>
      <c r="G414" s="23" t="str">
        <f>IF(Eksplikatsioon!J415=0,"",Eksplikatsioon!J415)</f>
        <v>Ainukasutuses pind</v>
      </c>
      <c r="H414" s="23" t="str">
        <f>IF(Eksplikatsioon!K415=0,"",Eksplikatsioon!K415)</f>
        <v>Prokuratuur</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35">
      <c r="A415" s="23" t="str">
        <f>IF(Eksplikatsioon!A416=0,"",Eksplikatsioon!A416)</f>
        <v>05</v>
      </c>
      <c r="B415" s="60">
        <f>IF(Eksplikatsioon!B416=0,"",Eksplikatsioon!B416)</f>
        <v>524</v>
      </c>
      <c r="C415" s="23" t="str">
        <f>IF(Eksplikatsioon!C416=0,"",Eksplikatsioon!C416)</f>
        <v>ÜÜRITAV PIND</v>
      </c>
      <c r="D415" s="23" t="str">
        <f>IF(Eksplikatsioon!D416=0,"",Eksplikatsioon!D416)</f>
        <v>AVATUD ALA</v>
      </c>
      <c r="E415" s="58">
        <f>IF(Eksplikatsioon!F416=0,"",Eksplikatsioon!F416)</f>
        <v>27</v>
      </c>
      <c r="F415" s="23" t="str">
        <f>IF(Eksplikatsioon!H416=0,"",Eksplikatsioon!H416)</f>
        <v/>
      </c>
      <c r="G415" s="23" t="str">
        <f>IF(Eksplikatsioon!J416=0,"",Eksplikatsioon!J416)</f>
        <v>Ainukasutuses pind</v>
      </c>
      <c r="H415" s="23" t="str">
        <f>IF(Eksplikatsioon!K416=0,"",Eksplikatsioon!K416)</f>
        <v>Prokuratuur</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35">
      <c r="A416" s="23" t="str">
        <f>IF(Eksplikatsioon!A417=0,"",Eksplikatsioon!A417)</f>
        <v>05</v>
      </c>
      <c r="B416" s="60">
        <f>IF(Eksplikatsioon!B417=0,"",Eksplikatsioon!B417)</f>
        <v>525</v>
      </c>
      <c r="C416" s="23" t="str">
        <f>IF(Eksplikatsioon!C417=0,"",Eksplikatsioon!C417)</f>
        <v>ÜÜRITAV PIND</v>
      </c>
      <c r="D416" s="23" t="str">
        <f>IF(Eksplikatsioon!D417=0,"",Eksplikatsioon!D417)</f>
        <v>RAAMATUKOGU</v>
      </c>
      <c r="E416" s="58">
        <f>IF(Eksplikatsioon!F417=0,"",Eksplikatsioon!F417)</f>
        <v>21.1</v>
      </c>
      <c r="F416" s="23" t="str">
        <f>IF(Eksplikatsioon!H417=0,"",Eksplikatsioon!H417)</f>
        <v/>
      </c>
      <c r="G416" s="23" t="str">
        <f>IF(Eksplikatsioon!J417=0,"",Eksplikatsioon!J417)</f>
        <v>Ainukasutuses pind</v>
      </c>
      <c r="H416" s="23" t="str">
        <f>IF(Eksplikatsioon!K417=0,"",Eksplikatsioon!K417)</f>
        <v>Prokuratuur</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35">
      <c r="A417" s="23" t="str">
        <f>IF(Eksplikatsioon!A418=0,"",Eksplikatsioon!A418)</f>
        <v>05</v>
      </c>
      <c r="B417" s="60">
        <f>IF(Eksplikatsioon!B418=0,"",Eksplikatsioon!B418)</f>
        <v>526</v>
      </c>
      <c r="C417" s="23" t="str">
        <f>IF(Eksplikatsioon!C418=0,"",Eksplikatsioon!C418)</f>
        <v>ÜÜRITAV PIND</v>
      </c>
      <c r="D417" s="23" t="str">
        <f>IF(Eksplikatsioon!D418=0,"",Eksplikatsioon!D418)</f>
        <v>KABINET</v>
      </c>
      <c r="E417" s="58">
        <f>IF(Eksplikatsioon!F418=0,"",Eksplikatsioon!F418)</f>
        <v>20.2</v>
      </c>
      <c r="F417" s="23" t="str">
        <f>IF(Eksplikatsioon!H418=0,"",Eksplikatsioon!H418)</f>
        <v/>
      </c>
      <c r="G417" s="23" t="str">
        <f>IF(Eksplikatsioon!J418=0,"",Eksplikatsioon!J418)</f>
        <v>Ainukasutuses pind</v>
      </c>
      <c r="H417" s="23" t="str">
        <f>IF(Eksplikatsioon!K418=0,"",Eksplikatsioon!K418)</f>
        <v>Tartu Ringkonnakohus</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35">
      <c r="A418" s="23" t="str">
        <f>IF(Eksplikatsioon!A419=0,"",Eksplikatsioon!A419)</f>
        <v>05</v>
      </c>
      <c r="B418" s="60">
        <f>IF(Eksplikatsioon!B419=0,"",Eksplikatsioon!B419)</f>
        <v>527</v>
      </c>
      <c r="C418" s="23" t="str">
        <f>IF(Eksplikatsioon!C419=0,"",Eksplikatsioon!C419)</f>
        <v>ÜÜRITAV PIND</v>
      </c>
      <c r="D418" s="23" t="str">
        <f>IF(Eksplikatsioon!D419=0,"",Eksplikatsioon!D419)</f>
        <v>KABINET</v>
      </c>
      <c r="E418" s="58">
        <f>IF(Eksplikatsioon!F419=0,"",Eksplikatsioon!F419)</f>
        <v>20.5</v>
      </c>
      <c r="F418" s="23" t="str">
        <f>IF(Eksplikatsioon!H419=0,"",Eksplikatsioon!H419)</f>
        <v/>
      </c>
      <c r="G418" s="23" t="str">
        <f>IF(Eksplikatsioon!J419=0,"",Eksplikatsioon!J419)</f>
        <v>Ainukasutuses pind</v>
      </c>
      <c r="H418" s="23" t="str">
        <f>IF(Eksplikatsioon!K419=0,"",Eksplikatsioon!K419)</f>
        <v>Tartu Ringkonnakohus</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35">
      <c r="A419" s="23" t="str">
        <f>IF(Eksplikatsioon!A420=0,"",Eksplikatsioon!A420)</f>
        <v>05</v>
      </c>
      <c r="B419" s="60">
        <f>IF(Eksplikatsioon!B420=0,"",Eksplikatsioon!B420)</f>
        <v>529</v>
      </c>
      <c r="C419" s="23" t="str">
        <f>IF(Eksplikatsioon!C420=0,"",Eksplikatsioon!C420)</f>
        <v>ÜÜRITAV PIND</v>
      </c>
      <c r="D419" s="23" t="str">
        <f>IF(Eksplikatsioon!D420=0,"",Eksplikatsioon!D420)</f>
        <v>AVATUD ALA</v>
      </c>
      <c r="E419" s="58">
        <f>IF(Eksplikatsioon!F420=0,"",Eksplikatsioon!F420)</f>
        <v>47.6</v>
      </c>
      <c r="F419" s="23" t="str">
        <f>IF(Eksplikatsioon!H420=0,"",Eksplikatsioon!H420)</f>
        <v/>
      </c>
      <c r="G419" s="23" t="str">
        <f>IF(Eksplikatsioon!J420=0,"",Eksplikatsioon!J420)</f>
        <v>Ainukasutuses pind</v>
      </c>
      <c r="H419" s="23" t="str">
        <f>IF(Eksplikatsioon!K420=0,"",Eksplikatsioon!K420)</f>
        <v>Tartu Ringkonnakohus</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35">
      <c r="A420" s="23" t="str">
        <f>IF(Eksplikatsioon!A421=0,"",Eksplikatsioon!A421)</f>
        <v>05</v>
      </c>
      <c r="B420" s="60">
        <f>IF(Eksplikatsioon!B421=0,"",Eksplikatsioon!B421)</f>
        <v>530</v>
      </c>
      <c r="C420" s="23" t="str">
        <f>IF(Eksplikatsioon!C421=0,"",Eksplikatsioon!C421)</f>
        <v>ÜÜRITAV PIND</v>
      </c>
      <c r="D420" s="23" t="str">
        <f>IF(Eksplikatsioon!D421=0,"",Eksplikatsioon!D421)</f>
        <v>KABINET</v>
      </c>
      <c r="E420" s="58">
        <f>IF(Eksplikatsioon!F421=0,"",Eksplikatsioon!F421)</f>
        <v>19.899999999999999</v>
      </c>
      <c r="F420" s="23" t="str">
        <f>IF(Eksplikatsioon!H421=0,"",Eksplikatsioon!H421)</f>
        <v/>
      </c>
      <c r="G420" s="23" t="str">
        <f>IF(Eksplikatsioon!J421=0,"",Eksplikatsioon!J421)</f>
        <v>Ainukasutuses pind</v>
      </c>
      <c r="H420" s="23" t="str">
        <f>IF(Eksplikatsioon!K421=0,"",Eksplikatsioon!K421)</f>
        <v>Tartu Ringkonnakohus</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35">
      <c r="A421" s="23" t="str">
        <f>IF(Eksplikatsioon!A422=0,"",Eksplikatsioon!A422)</f>
        <v>05</v>
      </c>
      <c r="B421" s="60">
        <f>IF(Eksplikatsioon!B422=0,"",Eksplikatsioon!B422)</f>
        <v>531</v>
      </c>
      <c r="C421" s="23" t="str">
        <f>IF(Eksplikatsioon!C422=0,"",Eksplikatsioon!C422)</f>
        <v>ÜÜRITAV PIND</v>
      </c>
      <c r="D421" s="23" t="str">
        <f>IF(Eksplikatsioon!D422=0,"",Eksplikatsioon!D422)</f>
        <v>KABINET</v>
      </c>
      <c r="E421" s="58">
        <f>IF(Eksplikatsioon!F422=0,"",Eksplikatsioon!F422)</f>
        <v>17.2</v>
      </c>
      <c r="F421" s="23" t="str">
        <f>IF(Eksplikatsioon!H422=0,"",Eksplikatsioon!H422)</f>
        <v/>
      </c>
      <c r="G421" s="23" t="str">
        <f>IF(Eksplikatsioon!J422=0,"",Eksplikatsioon!J422)</f>
        <v>Ainukasutuses pind</v>
      </c>
      <c r="H421" s="23" t="str">
        <f>IF(Eksplikatsioon!K422=0,"",Eksplikatsioon!K422)</f>
        <v>Tartu Ringkonnakohus</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35">
      <c r="A422" s="23" t="str">
        <f>IF(Eksplikatsioon!A423=0,"",Eksplikatsioon!A423)</f>
        <v>05</v>
      </c>
      <c r="B422" s="60">
        <f>IF(Eksplikatsioon!B423=0,"",Eksplikatsioon!B423)</f>
        <v>532</v>
      </c>
      <c r="C422" s="23" t="str">
        <f>IF(Eksplikatsioon!C423=0,"",Eksplikatsioon!C423)</f>
        <v>ÜÜRITAV PIND</v>
      </c>
      <c r="D422" s="23" t="str">
        <f>IF(Eksplikatsioon!D423=0,"",Eksplikatsioon!D423)</f>
        <v>KORIDOR</v>
      </c>
      <c r="E422" s="58">
        <f>IF(Eksplikatsioon!F423=0,"",Eksplikatsioon!F423)</f>
        <v>119.2</v>
      </c>
      <c r="F422" s="23" t="str">
        <f>IF(Eksplikatsioon!H423=0,"",Eksplikatsioon!H423)</f>
        <v/>
      </c>
      <c r="G422" s="23" t="str">
        <f>IF(Eksplikatsioon!J423=0,"",Eksplikatsioon!J423)</f>
        <v>Ainukasutuses pind</v>
      </c>
      <c r="H422" s="23" t="str">
        <f>IF(Eksplikatsioon!K423=0,"",Eksplikatsioon!K423)</f>
        <v>Tartu Ringkonnakohus</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35">
      <c r="A423" s="23" t="str">
        <f>IF(Eksplikatsioon!A424=0,"",Eksplikatsioon!A424)</f>
        <v>05</v>
      </c>
      <c r="B423" s="60" t="str">
        <f>IF(Eksplikatsioon!B424=0,"",Eksplikatsioon!B424)</f>
        <v>532a</v>
      </c>
      <c r="C423" s="23" t="str">
        <f>IF(Eksplikatsioon!C424=0,"",Eksplikatsioon!C424)</f>
        <v>ÜÜRITAV PIND</v>
      </c>
      <c r="D423" s="23" t="str">
        <f>IF(Eksplikatsioon!D424=0,"",Eksplikatsioon!D424)</f>
        <v>VAIKUSE TUBA</v>
      </c>
      <c r="E423" s="58">
        <f>IF(Eksplikatsioon!F424=0,"",Eksplikatsioon!F424)</f>
        <v>4.9000000000000004</v>
      </c>
      <c r="F423" s="23" t="str">
        <f>IF(Eksplikatsioon!H424=0,"",Eksplikatsioon!H424)</f>
        <v/>
      </c>
      <c r="G423" s="23" t="str">
        <f>IF(Eksplikatsioon!J424=0,"",Eksplikatsioon!J424)</f>
        <v>Ainukasutuses pind</v>
      </c>
      <c r="H423" s="23" t="str">
        <f>IF(Eksplikatsioon!K424=0,"",Eksplikatsioon!K424)</f>
        <v>Tartu Ringkonnakohus</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hidden="1" x14ac:dyDescent="0.35">
      <c r="A424" s="23" t="str">
        <f>IF(Eksplikatsioon!A425=0,"",Eksplikatsioon!A425)</f>
        <v>05</v>
      </c>
      <c r="B424" s="60" t="str">
        <f>IF(Eksplikatsioon!B425=0,"",Eksplikatsioon!B425)</f>
        <v>532b</v>
      </c>
      <c r="C424" s="23" t="str">
        <f>IF(Eksplikatsioon!C425=0,"",Eksplikatsioon!C425)</f>
        <v>TEHNOPIND</v>
      </c>
      <c r="D424" s="23" t="str">
        <f>IF(Eksplikatsioon!D425=0,"",Eksplikatsioon!D425)</f>
        <v>TEHNORUUM</v>
      </c>
      <c r="E424" s="58">
        <f>IF(Eksplikatsioon!F425=0,"",Eksplikatsioon!F425)</f>
        <v>6.3</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35">
      <c r="A425" s="23" t="str">
        <f>IF(Eksplikatsioon!A426=0,"",Eksplikatsioon!A426)</f>
        <v>05</v>
      </c>
      <c r="B425" s="60">
        <f>IF(Eksplikatsioon!B426=0,"",Eksplikatsioon!B426)</f>
        <v>533</v>
      </c>
      <c r="C425" s="23" t="str">
        <f>IF(Eksplikatsioon!C426=0,"",Eksplikatsioon!C426)</f>
        <v>ÜÜRITAV PIND</v>
      </c>
      <c r="D425" s="23" t="str">
        <f>IF(Eksplikatsioon!D426=0,"",Eksplikatsioon!D426)</f>
        <v>KABINET</v>
      </c>
      <c r="E425" s="58">
        <f>IF(Eksplikatsioon!F426=0,"",Eksplikatsioon!F426)</f>
        <v>18.5</v>
      </c>
      <c r="F425" s="23" t="str">
        <f>IF(Eksplikatsioon!H426=0,"",Eksplikatsioon!H426)</f>
        <v/>
      </c>
      <c r="G425" s="23" t="str">
        <f>IF(Eksplikatsioon!J426=0,"",Eksplikatsioon!J426)</f>
        <v>Ainukasutuses pind</v>
      </c>
      <c r="H425" s="23" t="str">
        <f>IF(Eksplikatsioon!K426=0,"",Eksplikatsioon!K426)</f>
        <v>Tartu Ringkonnakohus</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35">
      <c r="A426" s="23" t="str">
        <f>IF(Eksplikatsioon!A427=0,"",Eksplikatsioon!A427)</f>
        <v>05</v>
      </c>
      <c r="B426" s="60">
        <f>IF(Eksplikatsioon!B427=0,"",Eksplikatsioon!B427)</f>
        <v>534</v>
      </c>
      <c r="C426" s="23" t="str">
        <f>IF(Eksplikatsioon!C427=0,"",Eksplikatsioon!C427)</f>
        <v>ÜÜRITAV PIND</v>
      </c>
      <c r="D426" s="23" t="str">
        <f>IF(Eksplikatsioon!D427=0,"",Eksplikatsioon!D427)</f>
        <v>KABINET</v>
      </c>
      <c r="E426" s="58">
        <f>IF(Eksplikatsioon!F427=0,"",Eksplikatsioon!F427)</f>
        <v>19.7</v>
      </c>
      <c r="F426" s="23" t="str">
        <f>IF(Eksplikatsioon!H427=0,"",Eksplikatsioon!H427)</f>
        <v/>
      </c>
      <c r="G426" s="23" t="str">
        <f>IF(Eksplikatsioon!J427=0,"",Eksplikatsioon!J427)</f>
        <v>Ainukasutuses pind</v>
      </c>
      <c r="H426" s="23" t="str">
        <f>IF(Eksplikatsioon!K427=0,"",Eksplikatsioon!K427)</f>
        <v>Tartu Ringkonnakohus</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35">
      <c r="A427" s="23" t="str">
        <f>IF(Eksplikatsioon!A428=0,"",Eksplikatsioon!A428)</f>
        <v>05</v>
      </c>
      <c r="B427" s="60">
        <f>IF(Eksplikatsioon!B428=0,"",Eksplikatsioon!B428)</f>
        <v>535</v>
      </c>
      <c r="C427" s="23" t="str">
        <f>IF(Eksplikatsioon!C428=0,"",Eksplikatsioon!C428)</f>
        <v>ÜÜRITAV PIND</v>
      </c>
      <c r="D427" s="23" t="str">
        <f>IF(Eksplikatsioon!D428=0,"",Eksplikatsioon!D428)</f>
        <v>KABINET</v>
      </c>
      <c r="E427" s="58">
        <f>IF(Eksplikatsioon!F428=0,"",Eksplikatsioon!F428)</f>
        <v>16</v>
      </c>
      <c r="F427" s="23" t="str">
        <f>IF(Eksplikatsioon!H428=0,"",Eksplikatsioon!H428)</f>
        <v/>
      </c>
      <c r="G427" s="23" t="str">
        <f>IF(Eksplikatsioon!J428=0,"",Eksplikatsioon!J428)</f>
        <v>Ainukasutuses pind</v>
      </c>
      <c r="H427" s="23" t="str">
        <f>IF(Eksplikatsioon!K428=0,"",Eksplikatsioon!K428)</f>
        <v>Tartu Ringkonnakohus</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35">
      <c r="A428" s="23" t="str">
        <f>IF(Eksplikatsioon!A429=0,"",Eksplikatsioon!A429)</f>
        <v>05</v>
      </c>
      <c r="B428" s="60">
        <f>IF(Eksplikatsioon!B429=0,"",Eksplikatsioon!B429)</f>
        <v>536</v>
      </c>
      <c r="C428" s="23" t="str">
        <f>IF(Eksplikatsioon!C429=0,"",Eksplikatsioon!C429)</f>
        <v>ÜÜRITAV PIND</v>
      </c>
      <c r="D428" s="23" t="str">
        <f>IF(Eksplikatsioon!D429=0,"",Eksplikatsioon!D429)</f>
        <v>KABINET</v>
      </c>
      <c r="E428" s="58">
        <f>IF(Eksplikatsioon!F429=0,"",Eksplikatsioon!F429)</f>
        <v>15.8</v>
      </c>
      <c r="F428" s="23" t="str">
        <f>IF(Eksplikatsioon!H429=0,"",Eksplikatsioon!H429)</f>
        <v/>
      </c>
      <c r="G428" s="23" t="str">
        <f>IF(Eksplikatsioon!J429=0,"",Eksplikatsioon!J429)</f>
        <v>Ainukasutuses pind</v>
      </c>
      <c r="H428" s="23" t="str">
        <f>IF(Eksplikatsioon!K429=0,"",Eksplikatsioon!K429)</f>
        <v>Tartu Ringkonnakohus</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35">
      <c r="A429" s="23" t="str">
        <f>IF(Eksplikatsioon!A430=0,"",Eksplikatsioon!A430)</f>
        <v>05</v>
      </c>
      <c r="B429" s="60">
        <f>IF(Eksplikatsioon!B430=0,"",Eksplikatsioon!B430)</f>
        <v>537</v>
      </c>
      <c r="C429" s="23" t="str">
        <f>IF(Eksplikatsioon!C430=0,"",Eksplikatsioon!C430)</f>
        <v>ÜÜRITAV PIND</v>
      </c>
      <c r="D429" s="23" t="str">
        <f>IF(Eksplikatsioon!D430=0,"",Eksplikatsioon!D430)</f>
        <v>KABINET</v>
      </c>
      <c r="E429" s="58">
        <f>IF(Eksplikatsioon!F430=0,"",Eksplikatsioon!F430)</f>
        <v>19.8</v>
      </c>
      <c r="F429" s="23" t="str">
        <f>IF(Eksplikatsioon!H430=0,"",Eksplikatsioon!H430)</f>
        <v/>
      </c>
      <c r="G429" s="23" t="str">
        <f>IF(Eksplikatsioon!J430=0,"",Eksplikatsioon!J430)</f>
        <v>Ainukasutuses pind</v>
      </c>
      <c r="H429" s="23" t="str">
        <f>IF(Eksplikatsioon!K430=0,"",Eksplikatsioon!K430)</f>
        <v>Tartu Ringkonnakohus</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35">
      <c r="A430" s="23" t="str">
        <f>IF(Eksplikatsioon!A431=0,"",Eksplikatsioon!A431)</f>
        <v>05</v>
      </c>
      <c r="B430" s="60">
        <f>IF(Eksplikatsioon!B431=0,"",Eksplikatsioon!B431)</f>
        <v>538</v>
      </c>
      <c r="C430" s="23" t="str">
        <f>IF(Eksplikatsioon!C431=0,"",Eksplikatsioon!C431)</f>
        <v>ÜÜRITAV PIND</v>
      </c>
      <c r="D430" s="23" t="str">
        <f>IF(Eksplikatsioon!D431=0,"",Eksplikatsioon!D431)</f>
        <v>KABINET</v>
      </c>
      <c r="E430" s="58">
        <f>IF(Eksplikatsioon!F431=0,"",Eksplikatsioon!F431)</f>
        <v>19.5</v>
      </c>
      <c r="F430" s="23" t="str">
        <f>IF(Eksplikatsioon!H431=0,"",Eksplikatsioon!H431)</f>
        <v/>
      </c>
      <c r="G430" s="23" t="str">
        <f>IF(Eksplikatsioon!J431=0,"",Eksplikatsioon!J431)</f>
        <v>Ainukasutuses pind</v>
      </c>
      <c r="H430" s="23" t="str">
        <f>IF(Eksplikatsioon!K431=0,"",Eksplikatsioon!K431)</f>
        <v>Tartu Ringkonnakohus</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35">
      <c r="A431" s="23" t="str">
        <f>IF(Eksplikatsioon!A432=0,"",Eksplikatsioon!A432)</f>
        <v>05</v>
      </c>
      <c r="B431" s="60">
        <f>IF(Eksplikatsioon!B432=0,"",Eksplikatsioon!B432)</f>
        <v>539</v>
      </c>
      <c r="C431" s="23" t="str">
        <f>IF(Eksplikatsioon!C432=0,"",Eksplikatsioon!C432)</f>
        <v>ÜÜRITAV PIND</v>
      </c>
      <c r="D431" s="23" t="str">
        <f>IF(Eksplikatsioon!D432=0,"",Eksplikatsioon!D432)</f>
        <v>PUHKEALA</v>
      </c>
      <c r="E431" s="58">
        <f>IF(Eksplikatsioon!F432=0,"",Eksplikatsioon!F432)</f>
        <v>13.4</v>
      </c>
      <c r="F431" s="23" t="str">
        <f>IF(Eksplikatsioon!H432=0,"",Eksplikatsioon!H432)</f>
        <v/>
      </c>
      <c r="G431" s="23" t="str">
        <f>IF(Eksplikatsioon!J432=0,"",Eksplikatsioon!J432)</f>
        <v>Ainukasutuses pind</v>
      </c>
      <c r="H431" s="23" t="str">
        <f>IF(Eksplikatsioon!K432=0,"",Eksplikatsioon!K432)</f>
        <v>Tartu Ringkonnakohus</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35">
      <c r="A432" s="23" t="str">
        <f>IF(Eksplikatsioon!A433=0,"",Eksplikatsioon!A433)</f>
        <v>05</v>
      </c>
      <c r="B432" s="60">
        <f>IF(Eksplikatsioon!B433=0,"",Eksplikatsioon!B433)</f>
        <v>540</v>
      </c>
      <c r="C432" s="23" t="str">
        <f>IF(Eksplikatsioon!C433=0,"",Eksplikatsioon!C433)</f>
        <v>ÜÜRITAV PIND</v>
      </c>
      <c r="D432" s="23" t="str">
        <f>IF(Eksplikatsioon!D433=0,"",Eksplikatsioon!D433)</f>
        <v>NÕUPIDAMINE</v>
      </c>
      <c r="E432" s="58">
        <f>IF(Eksplikatsioon!F433=0,"",Eksplikatsioon!F433)</f>
        <v>11.6</v>
      </c>
      <c r="F432" s="23" t="str">
        <f>IF(Eksplikatsioon!H433=0,"",Eksplikatsioon!H433)</f>
        <v/>
      </c>
      <c r="G432" s="23" t="str">
        <f>IF(Eksplikatsioon!J433=0,"",Eksplikatsioon!J433)</f>
        <v>Ainukasutuses pind</v>
      </c>
      <c r="H432" s="23" t="str">
        <f>IF(Eksplikatsioon!K433=0,"",Eksplikatsioon!K433)</f>
        <v>Tartu Ringkonnakohus</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35">
      <c r="A433" s="23" t="str">
        <f>IF(Eksplikatsioon!A434=0,"",Eksplikatsioon!A434)</f>
        <v>05</v>
      </c>
      <c r="B433" s="60">
        <f>IF(Eksplikatsioon!B434=0,"",Eksplikatsioon!B434)</f>
        <v>541</v>
      </c>
      <c r="C433" s="23" t="str">
        <f>IF(Eksplikatsioon!C434=0,"",Eksplikatsioon!C434)</f>
        <v>ÜÜRITAV PIND</v>
      </c>
      <c r="D433" s="23" t="str">
        <f>IF(Eksplikatsioon!D434=0,"",Eksplikatsioon!D434)</f>
        <v>KABINET</v>
      </c>
      <c r="E433" s="58">
        <f>IF(Eksplikatsioon!F434=0,"",Eksplikatsioon!F434)</f>
        <v>19.7</v>
      </c>
      <c r="F433" s="23" t="str">
        <f>IF(Eksplikatsioon!H434=0,"",Eksplikatsioon!H434)</f>
        <v/>
      </c>
      <c r="G433" s="23" t="str">
        <f>IF(Eksplikatsioon!J434=0,"",Eksplikatsioon!J434)</f>
        <v>Ainukasutuses pind</v>
      </c>
      <c r="H433" s="23" t="str">
        <f>IF(Eksplikatsioon!K434=0,"",Eksplikatsioon!K434)</f>
        <v>Tartu Ringkonnakohus</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35">
      <c r="A434" s="23" t="str">
        <f>IF(Eksplikatsioon!A435=0,"",Eksplikatsioon!A435)</f>
        <v>05</v>
      </c>
      <c r="B434" s="60">
        <f>IF(Eksplikatsioon!B435=0,"",Eksplikatsioon!B435)</f>
        <v>542</v>
      </c>
      <c r="C434" s="23" t="str">
        <f>IF(Eksplikatsioon!C435=0,"",Eksplikatsioon!C435)</f>
        <v>ÜÜRITAV PIND</v>
      </c>
      <c r="D434" s="23" t="str">
        <f>IF(Eksplikatsioon!D435=0,"",Eksplikatsioon!D435)</f>
        <v>KABINET</v>
      </c>
      <c r="E434" s="58">
        <f>IF(Eksplikatsioon!F435=0,"",Eksplikatsioon!F435)</f>
        <v>17.3</v>
      </c>
      <c r="F434" s="23" t="str">
        <f>IF(Eksplikatsioon!H435=0,"",Eksplikatsioon!H435)</f>
        <v/>
      </c>
      <c r="G434" s="23" t="str">
        <f>IF(Eksplikatsioon!J435=0,"",Eksplikatsioon!J435)</f>
        <v>Ainukasutuses pind</v>
      </c>
      <c r="H434" s="23" t="str">
        <f>IF(Eksplikatsioon!K435=0,"",Eksplikatsioon!K435)</f>
        <v>Tartu Ringkonnakohus</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35">
      <c r="A435" s="23" t="str">
        <f>IF(Eksplikatsioon!A436=0,"",Eksplikatsioon!A436)</f>
        <v>05</v>
      </c>
      <c r="B435" s="60">
        <f>IF(Eksplikatsioon!B436=0,"",Eksplikatsioon!B436)</f>
        <v>543</v>
      </c>
      <c r="C435" s="23" t="str">
        <f>IF(Eksplikatsioon!C436=0,"",Eksplikatsioon!C436)</f>
        <v>ÜÜRITAV PIND</v>
      </c>
      <c r="D435" s="23" t="str">
        <f>IF(Eksplikatsioon!D436=0,"",Eksplikatsioon!D436)</f>
        <v>WC</v>
      </c>
      <c r="E435" s="58">
        <f>IF(Eksplikatsioon!F436=0,"",Eksplikatsioon!F436)</f>
        <v>2.5</v>
      </c>
      <c r="F435" s="23" t="str">
        <f>IF(Eksplikatsioon!H436=0,"",Eksplikatsioon!H436)</f>
        <v/>
      </c>
      <c r="G435" s="23" t="str">
        <f>IF(Eksplikatsioon!J436=0,"",Eksplikatsioon!J436)</f>
        <v>Ainukasutuses pind</v>
      </c>
      <c r="H435" s="23" t="str">
        <f>IF(Eksplikatsioon!K436=0,"",Eksplikatsioon!K436)</f>
        <v>Tartu Ringkonnakohus</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35">
      <c r="A436" s="23" t="str">
        <f>IF(Eksplikatsioon!A437=0,"",Eksplikatsioon!A437)</f>
        <v>05</v>
      </c>
      <c r="B436" s="60" t="str">
        <f>IF(Eksplikatsioon!B437=0,"",Eksplikatsioon!B437)</f>
        <v>543a</v>
      </c>
      <c r="C436" s="23" t="str">
        <f>IF(Eksplikatsioon!C437=0,"",Eksplikatsioon!C437)</f>
        <v>ÜÜRITAV PIND</v>
      </c>
      <c r="D436" s="23" t="str">
        <f>IF(Eksplikatsioon!D437=0,"",Eksplikatsioon!D437)</f>
        <v>WC</v>
      </c>
      <c r="E436" s="58">
        <f>IF(Eksplikatsioon!F437=0,"",Eksplikatsioon!F437)</f>
        <v>2.6</v>
      </c>
      <c r="F436" s="23" t="str">
        <f>IF(Eksplikatsioon!H437=0,"",Eksplikatsioon!H437)</f>
        <v/>
      </c>
      <c r="G436" s="23" t="str">
        <f>IF(Eksplikatsioon!J437=0,"",Eksplikatsioon!J437)</f>
        <v>Ainukasutuses pind</v>
      </c>
      <c r="H436" s="23" t="str">
        <f>IF(Eksplikatsioon!K437=0,"",Eksplikatsioon!K437)</f>
        <v>Tartu Ringkonnakohus</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35">
      <c r="A437" s="23" t="str">
        <f>IF(Eksplikatsioon!A438=0,"",Eksplikatsioon!A438)</f>
        <v>05</v>
      </c>
      <c r="B437" s="60">
        <f>IF(Eksplikatsioon!B438=0,"",Eksplikatsioon!B438)</f>
        <v>544</v>
      </c>
      <c r="C437" s="23" t="str">
        <f>IF(Eksplikatsioon!C438=0,"",Eksplikatsioon!C438)</f>
        <v>ÜÜRITAV PIND</v>
      </c>
      <c r="D437" s="23" t="str">
        <f>IF(Eksplikatsioon!D438=0,"",Eksplikatsioon!D438)</f>
        <v>WC</v>
      </c>
      <c r="E437" s="58">
        <f>IF(Eksplikatsioon!F438=0,"",Eksplikatsioon!F438)</f>
        <v>3.8</v>
      </c>
      <c r="F437" s="23" t="str">
        <f>IF(Eksplikatsioon!H438=0,"",Eksplikatsioon!H438)</f>
        <v/>
      </c>
      <c r="G437" s="23" t="str">
        <f>IF(Eksplikatsioon!J438=0,"",Eksplikatsioon!J438)</f>
        <v>Ainukasutuses pind</v>
      </c>
      <c r="H437" s="23" t="str">
        <f>IF(Eksplikatsioon!K438=0,"",Eksplikatsioon!K438)</f>
        <v>Tartu Ringkonnakohus</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35">
      <c r="A438" s="23" t="str">
        <f>IF(Eksplikatsioon!A439=0,"",Eksplikatsioon!A439)</f>
        <v>05</v>
      </c>
      <c r="B438" s="60">
        <f>IF(Eksplikatsioon!B439=0,"",Eksplikatsioon!B439)</f>
        <v>545</v>
      </c>
      <c r="C438" s="23" t="str">
        <f>IF(Eksplikatsioon!C439=0,"",Eksplikatsioon!C439)</f>
        <v>ÜÜRITAV PIND</v>
      </c>
      <c r="D438" s="23" t="str">
        <f>IF(Eksplikatsioon!D439=0,"",Eksplikatsioon!D439)</f>
        <v>KORIDOR</v>
      </c>
      <c r="E438" s="58">
        <f>IF(Eksplikatsioon!F439=0,"",Eksplikatsioon!F439)</f>
        <v>3.3</v>
      </c>
      <c r="F438" s="23" t="str">
        <f>IF(Eksplikatsioon!H439=0,"",Eksplikatsioon!H439)</f>
        <v/>
      </c>
      <c r="G438" s="23" t="str">
        <f>IF(Eksplikatsioon!J439=0,"",Eksplikatsioon!J439)</f>
        <v>Ühiskasutuses korruse pind</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hidden="1" x14ac:dyDescent="0.35">
      <c r="A439" s="23" t="str">
        <f>IF(Eksplikatsioon!A440=0,"",Eksplikatsioon!A440)</f>
        <v>05</v>
      </c>
      <c r="B439" s="60">
        <f>IF(Eksplikatsioon!B440=0,"",Eksplikatsioon!B440)</f>
        <v>546</v>
      </c>
      <c r="C439" s="23" t="str">
        <f>IF(Eksplikatsioon!C440=0,"",Eksplikatsioon!C440)</f>
        <v>VERTIKAALSETE ÜHENDUSTEEDE PIND</v>
      </c>
      <c r="D439" s="23" t="str">
        <f>IF(Eksplikatsioon!D440=0,"",Eksplikatsioon!D440)</f>
        <v>TREPIKODA TR-3</v>
      </c>
      <c r="E439" s="58">
        <f>IF(Eksplikatsioon!F440=0,"",Eksplikatsioon!F440)</f>
        <v>24</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35">
      <c r="A440" s="23" t="str">
        <f>IF(Eksplikatsioon!A441=0,"",Eksplikatsioon!A441)</f>
        <v>05</v>
      </c>
      <c r="B440" s="60">
        <f>IF(Eksplikatsioon!B441=0,"",Eksplikatsioon!B441)</f>
        <v>547</v>
      </c>
      <c r="C440" s="23" t="str">
        <f>IF(Eksplikatsioon!C441=0,"",Eksplikatsioon!C441)</f>
        <v>ÜÜRITAV PIND</v>
      </c>
      <c r="D440" s="23" t="str">
        <f>IF(Eksplikatsioon!D441=0,"",Eksplikatsioon!D441)</f>
        <v>KABINET</v>
      </c>
      <c r="E440" s="58">
        <f>IF(Eksplikatsioon!F441=0,"",Eksplikatsioon!F441)</f>
        <v>17.3</v>
      </c>
      <c r="F440" s="23" t="str">
        <f>IF(Eksplikatsioon!H441=0,"",Eksplikatsioon!H441)</f>
        <v/>
      </c>
      <c r="G440" s="23" t="str">
        <f>IF(Eksplikatsioon!J441=0,"",Eksplikatsioon!J441)</f>
        <v>Ainukasutuses pind</v>
      </c>
      <c r="H440" s="23" t="str">
        <f>IF(Eksplikatsioon!K441=0,"",Eksplikatsioon!K441)</f>
        <v>Tartu Ringkonnakohus</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35">
      <c r="A441" s="23" t="str">
        <f>IF(Eksplikatsioon!A442=0,"",Eksplikatsioon!A442)</f>
        <v>05</v>
      </c>
      <c r="B441" s="60">
        <f>IF(Eksplikatsioon!B442=0,"",Eksplikatsioon!B442)</f>
        <v>548</v>
      </c>
      <c r="C441" s="23" t="str">
        <f>IF(Eksplikatsioon!C442=0,"",Eksplikatsioon!C442)</f>
        <v>ÜÜRITAV PIND</v>
      </c>
      <c r="D441" s="23" t="str">
        <f>IF(Eksplikatsioon!D442=0,"",Eksplikatsioon!D442)</f>
        <v>KABINET</v>
      </c>
      <c r="E441" s="58">
        <f>IF(Eksplikatsioon!F442=0,"",Eksplikatsioon!F442)</f>
        <v>14.5</v>
      </c>
      <c r="F441" s="23" t="str">
        <f>IF(Eksplikatsioon!H442=0,"",Eksplikatsioon!H442)</f>
        <v/>
      </c>
      <c r="G441" s="23" t="str">
        <f>IF(Eksplikatsioon!J442=0,"",Eksplikatsioon!J442)</f>
        <v>Ainukasutuses pind</v>
      </c>
      <c r="H441" s="23" t="str">
        <f>IF(Eksplikatsioon!K442=0,"",Eksplikatsioon!K442)</f>
        <v>Tartu Ringkonnakohus</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35">
      <c r="A442" s="23" t="str">
        <f>IF(Eksplikatsioon!A443=0,"",Eksplikatsioon!A443)</f>
        <v>05</v>
      </c>
      <c r="B442" s="60">
        <f>IF(Eksplikatsioon!B443=0,"",Eksplikatsioon!B443)</f>
        <v>549</v>
      </c>
      <c r="C442" s="23" t="str">
        <f>IF(Eksplikatsioon!C443=0,"",Eksplikatsioon!C443)</f>
        <v>ÜÜRITAV PIND</v>
      </c>
      <c r="D442" s="23" t="str">
        <f>IF(Eksplikatsioon!D443=0,"",Eksplikatsioon!D443)</f>
        <v>KABINET</v>
      </c>
      <c r="E442" s="58">
        <f>IF(Eksplikatsioon!F443=0,"",Eksplikatsioon!F443)</f>
        <v>13.8</v>
      </c>
      <c r="F442" s="23" t="str">
        <f>IF(Eksplikatsioon!H443=0,"",Eksplikatsioon!H443)</f>
        <v/>
      </c>
      <c r="G442" s="23" t="str">
        <f>IF(Eksplikatsioon!J443=0,"",Eksplikatsioon!J443)</f>
        <v>Ainukasutuses pind</v>
      </c>
      <c r="H442" s="23" t="str">
        <f>IF(Eksplikatsioon!K443=0,"",Eksplikatsioon!K443)</f>
        <v>Tartu Ringkonnakohus</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35">
      <c r="A443" s="23" t="str">
        <f>IF(Eksplikatsioon!A444=0,"",Eksplikatsioon!A444)</f>
        <v>05</v>
      </c>
      <c r="B443" s="60">
        <f>IF(Eksplikatsioon!B444=0,"",Eksplikatsioon!B444)</f>
        <v>550</v>
      </c>
      <c r="C443" s="23" t="str">
        <f>IF(Eksplikatsioon!C444=0,"",Eksplikatsioon!C444)</f>
        <v>ÜÜRITAV PIND</v>
      </c>
      <c r="D443" s="23" t="str">
        <f>IF(Eksplikatsioon!D444=0,"",Eksplikatsioon!D444)</f>
        <v>KABINET</v>
      </c>
      <c r="E443" s="58">
        <f>IF(Eksplikatsioon!F444=0,"",Eksplikatsioon!F444)</f>
        <v>14.9</v>
      </c>
      <c r="F443" s="23" t="str">
        <f>IF(Eksplikatsioon!H444=0,"",Eksplikatsioon!H444)</f>
        <v/>
      </c>
      <c r="G443" s="23" t="str">
        <f>IF(Eksplikatsioon!J444=0,"",Eksplikatsioon!J444)</f>
        <v>Ainukasutuses pind</v>
      </c>
      <c r="H443" s="23" t="str">
        <f>IF(Eksplikatsioon!K444=0,"",Eksplikatsioon!K444)</f>
        <v>Tartu Ringkonnakohus</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35">
      <c r="A444" s="23" t="str">
        <f>IF(Eksplikatsioon!A445=0,"",Eksplikatsioon!A445)</f>
        <v>05</v>
      </c>
      <c r="B444" s="60">
        <f>IF(Eksplikatsioon!B445=0,"",Eksplikatsioon!B445)</f>
        <v>551</v>
      </c>
      <c r="C444" s="23" t="str">
        <f>IF(Eksplikatsioon!C445=0,"",Eksplikatsioon!C445)</f>
        <v>ÜÜRITAV PIND</v>
      </c>
      <c r="D444" s="23" t="str">
        <f>IF(Eksplikatsioon!D445=0,"",Eksplikatsioon!D445)</f>
        <v>KABINET</v>
      </c>
      <c r="E444" s="58">
        <f>IF(Eksplikatsioon!F445=0,"",Eksplikatsioon!F445)</f>
        <v>13.3</v>
      </c>
      <c r="F444" s="23" t="str">
        <f>IF(Eksplikatsioon!H445=0,"",Eksplikatsioon!H445)</f>
        <v/>
      </c>
      <c r="G444" s="23" t="str">
        <f>IF(Eksplikatsioon!J445=0,"",Eksplikatsioon!J445)</f>
        <v>Ainukasutuses pind</v>
      </c>
      <c r="H444" s="23" t="str">
        <f>IF(Eksplikatsioon!K445=0,"",Eksplikatsioon!K445)</f>
        <v>Tartu Ringkonnakohus</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35">
      <c r="A445" s="23" t="str">
        <f>IF(Eksplikatsioon!A446=0,"",Eksplikatsioon!A446)</f>
        <v>05</v>
      </c>
      <c r="B445" s="60">
        <f>IF(Eksplikatsioon!B446=0,"",Eksplikatsioon!B446)</f>
        <v>552</v>
      </c>
      <c r="C445" s="23" t="str">
        <f>IF(Eksplikatsioon!C446=0,"",Eksplikatsioon!C446)</f>
        <v>ÜÜRITAV PIND</v>
      </c>
      <c r="D445" s="23" t="str">
        <f>IF(Eksplikatsioon!D446=0,"",Eksplikatsioon!D446)</f>
        <v>AVATUD ALA</v>
      </c>
      <c r="E445" s="58">
        <f>IF(Eksplikatsioon!F446=0,"",Eksplikatsioon!F446)</f>
        <v>67.400000000000006</v>
      </c>
      <c r="F445" s="23" t="str">
        <f>IF(Eksplikatsioon!H446=0,"",Eksplikatsioon!H446)</f>
        <v/>
      </c>
      <c r="G445" s="23" t="str">
        <f>IF(Eksplikatsioon!J446=0,"",Eksplikatsioon!J446)</f>
        <v>Ainukasutuses pind</v>
      </c>
      <c r="H445" s="23" t="str">
        <f>IF(Eksplikatsioon!K446=0,"",Eksplikatsioon!K446)</f>
        <v>Tartu Ringkonnakohus</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35">
      <c r="A446" s="23" t="str">
        <f>IF(Eksplikatsioon!A447=0,"",Eksplikatsioon!A447)</f>
        <v>05</v>
      </c>
      <c r="B446" s="60">
        <f>IF(Eksplikatsioon!B447=0,"",Eksplikatsioon!B447)</f>
        <v>554</v>
      </c>
      <c r="C446" s="23" t="str">
        <f>IF(Eksplikatsioon!C447=0,"",Eksplikatsioon!C447)</f>
        <v>ÜÜRITAV PIND</v>
      </c>
      <c r="D446" s="23" t="str">
        <f>IF(Eksplikatsioon!D447=0,"",Eksplikatsioon!D447)</f>
        <v>KORIDOR</v>
      </c>
      <c r="E446" s="58">
        <f>IF(Eksplikatsioon!F447=0,"",Eksplikatsioon!F447)</f>
        <v>122.8</v>
      </c>
      <c r="F446" s="23" t="str">
        <f>IF(Eksplikatsioon!H447=0,"",Eksplikatsioon!H447)</f>
        <v/>
      </c>
      <c r="G446" s="23" t="str">
        <f>IF(Eksplikatsioon!J447=0,"",Eksplikatsioon!J447)</f>
        <v>Ainukasutuses pind</v>
      </c>
      <c r="H446" s="23" t="str">
        <f>IF(Eksplikatsioon!K447=0,"",Eksplikatsioon!K447)</f>
        <v>Tartu Ringkonnakohus</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hidden="1" x14ac:dyDescent="0.35">
      <c r="A447" s="23" t="str">
        <f>IF(Eksplikatsioon!A448=0,"",Eksplikatsioon!A448)</f>
        <v>05</v>
      </c>
      <c r="B447" s="60">
        <f>IF(Eksplikatsioon!B448=0,"",Eksplikatsioon!B448)</f>
        <v>555</v>
      </c>
      <c r="C447" s="23" t="str">
        <f>IF(Eksplikatsioon!C448=0,"",Eksplikatsioon!C448)</f>
        <v>VERTIKAALSETE ÜHENDUSTEEDE PIND</v>
      </c>
      <c r="D447" s="23" t="str">
        <f>IF(Eksplikatsioon!D448=0,"",Eksplikatsioon!D448)</f>
        <v>LIFT L-6</v>
      </c>
      <c r="E447" s="58">
        <f>IF(Eksplikatsioon!F448=0,"",Eksplikatsioon!F448)</f>
        <v>3.4</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hidden="1" x14ac:dyDescent="0.35">
      <c r="A448" s="23" t="str">
        <f>IF(Eksplikatsioon!A449=0,"",Eksplikatsioon!A449)</f>
        <v>05</v>
      </c>
      <c r="B448" s="60">
        <f>IF(Eksplikatsioon!B449=0,"",Eksplikatsioon!B449)</f>
        <v>556</v>
      </c>
      <c r="C448" s="23" t="str">
        <f>IF(Eksplikatsioon!C449=0,"",Eksplikatsioon!C449)</f>
        <v>VERTIKAALSETE ÜHENDUSTEEDE PIND</v>
      </c>
      <c r="D448" s="23" t="str">
        <f>IF(Eksplikatsioon!D449=0,"",Eksplikatsioon!D449)</f>
        <v>LIFT L-7</v>
      </c>
      <c r="E448" s="58">
        <f>IF(Eksplikatsioon!F449=0,"",Eksplikatsioon!F449)</f>
        <v>3.4</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35">
      <c r="A449" s="23" t="str">
        <f>IF(Eksplikatsioon!A450=0,"",Eksplikatsioon!A450)</f>
        <v>05</v>
      </c>
      <c r="B449" s="60">
        <f>IF(Eksplikatsioon!B450=0,"",Eksplikatsioon!B450)</f>
        <v>557</v>
      </c>
      <c r="C449" s="23" t="str">
        <f>IF(Eksplikatsioon!C450=0,"",Eksplikatsioon!C450)</f>
        <v>ÜÜRITAV PIND</v>
      </c>
      <c r="D449" s="23" t="str">
        <f>IF(Eksplikatsioon!D450=0,"",Eksplikatsioon!D450)</f>
        <v>WC</v>
      </c>
      <c r="E449" s="58">
        <f>IF(Eksplikatsioon!F450=0,"",Eksplikatsioon!F450)</f>
        <v>2.2000000000000002</v>
      </c>
      <c r="F449" s="23" t="str">
        <f>IF(Eksplikatsioon!H450=0,"",Eksplikatsioon!H450)</f>
        <v/>
      </c>
      <c r="G449" s="23" t="str">
        <f>IF(Eksplikatsioon!J450=0,"",Eksplikatsioon!J450)</f>
        <v>Ainukasutuses pind</v>
      </c>
      <c r="H449" s="23" t="str">
        <f>IF(Eksplikatsioon!K450=0,"",Eksplikatsioon!K450)</f>
        <v>Tartu Ringkonnakohus</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35">
      <c r="A450" s="23" t="str">
        <f>IF(Eksplikatsioon!A451=0,"",Eksplikatsioon!A451)</f>
        <v>05</v>
      </c>
      <c r="B450" s="60">
        <f>IF(Eksplikatsioon!B451=0,"",Eksplikatsioon!B451)</f>
        <v>558</v>
      </c>
      <c r="C450" s="23" t="str">
        <f>IF(Eksplikatsioon!C451=0,"",Eksplikatsioon!C451)</f>
        <v>ÜÜRITAV PIND</v>
      </c>
      <c r="D450" s="23" t="str">
        <f>IF(Eksplikatsioon!D451=0,"",Eksplikatsioon!D451)</f>
        <v>WC</v>
      </c>
      <c r="E450" s="58">
        <f>IF(Eksplikatsioon!F451=0,"",Eksplikatsioon!F451)</f>
        <v>2.2000000000000002</v>
      </c>
      <c r="F450" s="23" t="str">
        <f>IF(Eksplikatsioon!H451=0,"",Eksplikatsioon!H451)</f>
        <v/>
      </c>
      <c r="G450" s="23" t="str">
        <f>IF(Eksplikatsioon!J451=0,"",Eksplikatsioon!J451)</f>
        <v>Ainukasutuses pind</v>
      </c>
      <c r="H450" s="23" t="str">
        <f>IF(Eksplikatsioon!K451=0,"",Eksplikatsioon!K451)</f>
        <v>Tartu Ringkonnakohus</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35">
      <c r="A451" s="23" t="str">
        <f>IF(Eksplikatsioon!A452=0,"",Eksplikatsioon!A452)</f>
        <v>05</v>
      </c>
      <c r="B451" s="60">
        <f>IF(Eksplikatsioon!B452=0,"",Eksplikatsioon!B452)</f>
        <v>559</v>
      </c>
      <c r="C451" s="23" t="str">
        <f>IF(Eksplikatsioon!C452=0,"",Eksplikatsioon!C452)</f>
        <v>ÜÜRITAV PIND</v>
      </c>
      <c r="D451" s="23" t="str">
        <f>IF(Eksplikatsioon!D452=0,"",Eksplikatsioon!D452)</f>
        <v>WC</v>
      </c>
      <c r="E451" s="58">
        <f>IF(Eksplikatsioon!F452=0,"",Eksplikatsioon!F452)</f>
        <v>2.2000000000000002</v>
      </c>
      <c r="F451" s="23" t="str">
        <f>IF(Eksplikatsioon!H452=0,"",Eksplikatsioon!H452)</f>
        <v/>
      </c>
      <c r="G451" s="23" t="str">
        <f>IF(Eksplikatsioon!J452=0,"",Eksplikatsioon!J452)</f>
        <v>Ainukasutuses pind</v>
      </c>
      <c r="H451" s="23" t="str">
        <f>IF(Eksplikatsioon!K452=0,"",Eksplikatsioon!K452)</f>
        <v>Tartu Ringkonnakohus</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35">
      <c r="A452" s="23" t="str">
        <f>IF(Eksplikatsioon!A453=0,"",Eksplikatsioon!A453)</f>
        <v>05</v>
      </c>
      <c r="B452" s="60">
        <f>IF(Eksplikatsioon!B453=0,"",Eksplikatsioon!B453)</f>
        <v>561</v>
      </c>
      <c r="C452" s="23" t="str">
        <f>IF(Eksplikatsioon!C453=0,"",Eksplikatsioon!C453)</f>
        <v>ÜÜRITAV PIND</v>
      </c>
      <c r="D452" s="23" t="str">
        <f>IF(Eksplikatsioon!D453=0,"",Eksplikatsioon!D453)</f>
        <v>KABINET</v>
      </c>
      <c r="E452" s="58">
        <f>IF(Eksplikatsioon!F453=0,"",Eksplikatsioon!F453)</f>
        <v>15.1</v>
      </c>
      <c r="F452" s="23" t="str">
        <f>IF(Eksplikatsioon!H453=0,"",Eksplikatsioon!H453)</f>
        <v/>
      </c>
      <c r="G452" s="23" t="str">
        <f>IF(Eksplikatsioon!J453=0,"",Eksplikatsioon!J453)</f>
        <v>Ainukasutuses pind</v>
      </c>
      <c r="H452" s="23" t="str">
        <f>IF(Eksplikatsioon!K453=0,"",Eksplikatsioon!K453)</f>
        <v>Tartu Ringkonnakohus</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35">
      <c r="A453" s="23" t="str">
        <f>IF(Eksplikatsioon!A454=0,"",Eksplikatsioon!A454)</f>
        <v>05</v>
      </c>
      <c r="B453" s="60">
        <f>IF(Eksplikatsioon!B454=0,"",Eksplikatsioon!B454)</f>
        <v>562</v>
      </c>
      <c r="C453" s="23" t="str">
        <f>IF(Eksplikatsioon!C454=0,"",Eksplikatsioon!C454)</f>
        <v>ÜÜRITAV PIND</v>
      </c>
      <c r="D453" s="23" t="str">
        <f>IF(Eksplikatsioon!D454=0,"",Eksplikatsioon!D454)</f>
        <v>KABINET</v>
      </c>
      <c r="E453" s="58">
        <f>IF(Eksplikatsioon!F454=0,"",Eksplikatsioon!F454)</f>
        <v>13.9</v>
      </c>
      <c r="F453" s="23" t="str">
        <f>IF(Eksplikatsioon!H454=0,"",Eksplikatsioon!H454)</f>
        <v/>
      </c>
      <c r="G453" s="23" t="str">
        <f>IF(Eksplikatsioon!J454=0,"",Eksplikatsioon!J454)</f>
        <v>Ainukasutuses pind</v>
      </c>
      <c r="H453" s="23" t="str">
        <f>IF(Eksplikatsioon!K454=0,"",Eksplikatsioon!K454)</f>
        <v>Tartu Ringkonnakohus</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35">
      <c r="A454" s="23" t="str">
        <f>IF(Eksplikatsioon!A455=0,"",Eksplikatsioon!A455)</f>
        <v>05</v>
      </c>
      <c r="B454" s="60">
        <f>IF(Eksplikatsioon!B455=0,"",Eksplikatsioon!B455)</f>
        <v>563</v>
      </c>
      <c r="C454" s="23" t="str">
        <f>IF(Eksplikatsioon!C455=0,"",Eksplikatsioon!C455)</f>
        <v>ÜÜRITAV PIND</v>
      </c>
      <c r="D454" s="23" t="str">
        <f>IF(Eksplikatsioon!D455=0,"",Eksplikatsioon!D455)</f>
        <v>KABINET</v>
      </c>
      <c r="E454" s="58">
        <f>IF(Eksplikatsioon!F455=0,"",Eksplikatsioon!F455)</f>
        <v>13.9</v>
      </c>
      <c r="F454" s="23" t="str">
        <f>IF(Eksplikatsioon!H455=0,"",Eksplikatsioon!H455)</f>
        <v/>
      </c>
      <c r="G454" s="23" t="str">
        <f>IF(Eksplikatsioon!J455=0,"",Eksplikatsioon!J455)</f>
        <v>Ainukasutuses pind</v>
      </c>
      <c r="H454" s="23" t="str">
        <f>IF(Eksplikatsioon!K455=0,"",Eksplikatsioon!K455)</f>
        <v>Tartu Ringkonnakohus</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35">
      <c r="A455" s="23" t="str">
        <f>IF(Eksplikatsioon!A456=0,"",Eksplikatsioon!A456)</f>
        <v>05</v>
      </c>
      <c r="B455" s="60">
        <f>IF(Eksplikatsioon!B456=0,"",Eksplikatsioon!B456)</f>
        <v>564</v>
      </c>
      <c r="C455" s="23" t="str">
        <f>IF(Eksplikatsioon!C456=0,"",Eksplikatsioon!C456)</f>
        <v>ÜÜRITAV PIND</v>
      </c>
      <c r="D455" s="23" t="str">
        <f>IF(Eksplikatsioon!D456=0,"",Eksplikatsioon!D456)</f>
        <v>KABINET</v>
      </c>
      <c r="E455" s="58">
        <f>IF(Eksplikatsioon!F456=0,"",Eksplikatsioon!F456)</f>
        <v>14.5</v>
      </c>
      <c r="F455" s="23" t="str">
        <f>IF(Eksplikatsioon!H456=0,"",Eksplikatsioon!H456)</f>
        <v/>
      </c>
      <c r="G455" s="23" t="str">
        <f>IF(Eksplikatsioon!J456=0,"",Eksplikatsioon!J456)</f>
        <v>Ainukasutuses pind</v>
      </c>
      <c r="H455" s="23" t="str">
        <f>IF(Eksplikatsioon!K456=0,"",Eksplikatsioon!K456)</f>
        <v>Tartu Ringkonnakohus</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35">
      <c r="A456" s="23" t="str">
        <f>IF(Eksplikatsioon!A457=0,"",Eksplikatsioon!A457)</f>
        <v>05</v>
      </c>
      <c r="B456" s="60">
        <f>IF(Eksplikatsioon!B457=0,"",Eksplikatsioon!B457)</f>
        <v>565</v>
      </c>
      <c r="C456" s="23" t="str">
        <f>IF(Eksplikatsioon!C457=0,"",Eksplikatsioon!C457)</f>
        <v>ÜÜRITAV PIND</v>
      </c>
      <c r="D456" s="23" t="str">
        <f>IF(Eksplikatsioon!D457=0,"",Eksplikatsioon!D457)</f>
        <v>KABINET</v>
      </c>
      <c r="E456" s="58">
        <f>IF(Eksplikatsioon!F457=0,"",Eksplikatsioon!F457)</f>
        <v>29.6</v>
      </c>
      <c r="F456" s="23" t="str">
        <f>IF(Eksplikatsioon!H457=0,"",Eksplikatsioon!H457)</f>
        <v/>
      </c>
      <c r="G456" s="23" t="str">
        <f>IF(Eksplikatsioon!J457=0,"",Eksplikatsioon!J457)</f>
        <v>Ainukasutuses pind</v>
      </c>
      <c r="H456" s="23" t="str">
        <f>IF(Eksplikatsioon!K457=0,"",Eksplikatsioon!K457)</f>
        <v>Tartu Ringkonnakohus</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35">
      <c r="A457" s="23" t="str">
        <f>IF(Eksplikatsioon!A458=0,"",Eksplikatsioon!A458)</f>
        <v>05</v>
      </c>
      <c r="B457" s="60">
        <f>IF(Eksplikatsioon!B458=0,"",Eksplikatsioon!B458)</f>
        <v>566</v>
      </c>
      <c r="C457" s="23" t="str">
        <f>IF(Eksplikatsioon!C458=0,"",Eksplikatsioon!C458)</f>
        <v>ÜÜRITAV PIND</v>
      </c>
      <c r="D457" s="23" t="str">
        <f>IF(Eksplikatsioon!D458=0,"",Eksplikatsioon!D458)</f>
        <v>KABINET</v>
      </c>
      <c r="E457" s="58">
        <f>IF(Eksplikatsioon!F458=0,"",Eksplikatsioon!F458)</f>
        <v>19</v>
      </c>
      <c r="F457" s="23" t="str">
        <f>IF(Eksplikatsioon!H458=0,"",Eksplikatsioon!H458)</f>
        <v/>
      </c>
      <c r="G457" s="23" t="str">
        <f>IF(Eksplikatsioon!J458=0,"",Eksplikatsioon!J458)</f>
        <v>Ainukasutuses pind</v>
      </c>
      <c r="H457" s="23" t="str">
        <f>IF(Eksplikatsioon!K458=0,"",Eksplikatsioon!K458)</f>
        <v>Tartu Ringkonnakohus</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35">
      <c r="A458" s="23" t="str">
        <f>IF(Eksplikatsioon!A459=0,"",Eksplikatsioon!A459)</f>
        <v>05</v>
      </c>
      <c r="B458" s="60">
        <f>IF(Eksplikatsioon!B459=0,"",Eksplikatsioon!B459)</f>
        <v>567</v>
      </c>
      <c r="C458" s="23" t="str">
        <f>IF(Eksplikatsioon!C459=0,"",Eksplikatsioon!C459)</f>
        <v>ÜÜRITAV PIND</v>
      </c>
      <c r="D458" s="23" t="str">
        <f>IF(Eksplikatsioon!D459=0,"",Eksplikatsioon!D459)</f>
        <v>KABINET</v>
      </c>
      <c r="E458" s="58">
        <f>IF(Eksplikatsioon!F459=0,"",Eksplikatsioon!F459)</f>
        <v>15.3</v>
      </c>
      <c r="F458" s="23" t="str">
        <f>IF(Eksplikatsioon!H459=0,"",Eksplikatsioon!H459)</f>
        <v/>
      </c>
      <c r="G458" s="23" t="str">
        <f>IF(Eksplikatsioon!J459=0,"",Eksplikatsioon!J459)</f>
        <v>Ainukasutuses pind</v>
      </c>
      <c r="H458" s="23" t="str">
        <f>IF(Eksplikatsioon!K459=0,"",Eksplikatsioon!K459)</f>
        <v>Tartu Ringkonnakohus</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35">
      <c r="A459" s="23" t="str">
        <f>IF(Eksplikatsioon!A460=0,"",Eksplikatsioon!A460)</f>
        <v>05</v>
      </c>
      <c r="B459" s="60">
        <f>IF(Eksplikatsioon!B460=0,"",Eksplikatsioon!B460)</f>
        <v>568</v>
      </c>
      <c r="C459" s="23" t="str">
        <f>IF(Eksplikatsioon!C460=0,"",Eksplikatsioon!C460)</f>
        <v>ÜÜRITAV PIND</v>
      </c>
      <c r="D459" s="23" t="str">
        <f>IF(Eksplikatsioon!D460=0,"",Eksplikatsioon!D460)</f>
        <v>KORIDOR</v>
      </c>
      <c r="E459" s="58">
        <f>IF(Eksplikatsioon!F460=0,"",Eksplikatsioon!F460)</f>
        <v>126.1</v>
      </c>
      <c r="F459" s="23" t="str">
        <f>IF(Eksplikatsioon!H460=0,"",Eksplikatsioon!H460)</f>
        <v/>
      </c>
      <c r="G459" s="23" t="str">
        <f>IF(Eksplikatsioon!J460=0,"",Eksplikatsioon!J460)</f>
        <v>Ainukasutuses pind</v>
      </c>
      <c r="H459" s="23" t="str">
        <f>IF(Eksplikatsioon!K460=0,"",Eksplikatsioon!K460)</f>
        <v>Tartu Ringkonnakohus</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35">
      <c r="A460" s="23" t="str">
        <f>IF(Eksplikatsioon!A461=0,"",Eksplikatsioon!A461)</f>
        <v>05</v>
      </c>
      <c r="B460" s="60" t="str">
        <f>IF(Eksplikatsioon!B461=0,"",Eksplikatsioon!B461)</f>
        <v>568a</v>
      </c>
      <c r="C460" s="23" t="str">
        <f>IF(Eksplikatsioon!C461=0,"",Eksplikatsioon!C461)</f>
        <v>ÜÜRITAV PIND</v>
      </c>
      <c r="D460" s="23" t="str">
        <f>IF(Eksplikatsioon!D461=0,"",Eksplikatsioon!D461)</f>
        <v>PRINT</v>
      </c>
      <c r="E460" s="58">
        <f>IF(Eksplikatsioon!F461=0,"",Eksplikatsioon!F461)</f>
        <v>4.2</v>
      </c>
      <c r="F460" s="23" t="str">
        <f>IF(Eksplikatsioon!H461=0,"",Eksplikatsioon!H461)</f>
        <v/>
      </c>
      <c r="G460" s="23" t="str">
        <f>IF(Eksplikatsioon!J461=0,"",Eksplikatsioon!J461)</f>
        <v>Ainukasutuses pind</v>
      </c>
      <c r="H460" s="23" t="str">
        <f>IF(Eksplikatsioon!K461=0,"",Eksplikatsioon!K461)</f>
        <v>Tartu Ringkonnakohus</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35">
      <c r="A461" s="23" t="str">
        <f>IF(Eksplikatsioon!A462=0,"",Eksplikatsioon!A462)</f>
        <v>05</v>
      </c>
      <c r="B461" s="60">
        <f>IF(Eksplikatsioon!B462=0,"",Eksplikatsioon!B462)</f>
        <v>569</v>
      </c>
      <c r="C461" s="23" t="str">
        <f>IF(Eksplikatsioon!C462=0,"",Eksplikatsioon!C462)</f>
        <v>ÜÜRITAV PIND</v>
      </c>
      <c r="D461" s="23" t="str">
        <f>IF(Eksplikatsioon!D462=0,"",Eksplikatsioon!D462)</f>
        <v>KORIDOR</v>
      </c>
      <c r="E461" s="58">
        <f>IF(Eksplikatsioon!F462=0,"",Eksplikatsioon!F462)</f>
        <v>2</v>
      </c>
      <c r="F461" s="23" t="str">
        <f>IF(Eksplikatsioon!H462=0,"",Eksplikatsioon!H462)</f>
        <v/>
      </c>
      <c r="G461" s="23" t="str">
        <f>IF(Eksplikatsioon!J462=0,"",Eksplikatsioon!J462)</f>
        <v>Ühiskasutuses korruse pind</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hidden="1" x14ac:dyDescent="0.35">
      <c r="A462" s="23" t="str">
        <f>IF(Eksplikatsioon!A463=0,"",Eksplikatsioon!A463)</f>
        <v>05</v>
      </c>
      <c r="B462" s="60">
        <f>IF(Eksplikatsioon!B463=0,"",Eksplikatsioon!B463)</f>
        <v>570</v>
      </c>
      <c r="C462" s="23" t="str">
        <f>IF(Eksplikatsioon!C463=0,"",Eksplikatsioon!C463)</f>
        <v>VERTIKAALSETE ÜHENDUSTEEDE PIND</v>
      </c>
      <c r="D462" s="23" t="str">
        <f>IF(Eksplikatsioon!D463=0,"",Eksplikatsioon!D463)</f>
        <v>TREPIKODA TR-2</v>
      </c>
      <c r="E462" s="58">
        <f>IF(Eksplikatsioon!F463=0,"",Eksplikatsioon!F463)</f>
        <v>24</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35">
      <c r="A463" s="23" t="str">
        <f>IF(Eksplikatsioon!A464=0,"",Eksplikatsioon!A464)</f>
        <v>05</v>
      </c>
      <c r="B463" s="60">
        <f>IF(Eksplikatsioon!B464=0,"",Eksplikatsioon!B464)</f>
        <v>571</v>
      </c>
      <c r="C463" s="23" t="str">
        <f>IF(Eksplikatsioon!C464=0,"",Eksplikatsioon!C464)</f>
        <v>ÜÜRITAV PIND</v>
      </c>
      <c r="D463" s="23" t="str">
        <f>IF(Eksplikatsioon!D464=0,"",Eksplikatsioon!D464)</f>
        <v>WC</v>
      </c>
      <c r="E463" s="58">
        <f>IF(Eksplikatsioon!F464=0,"",Eksplikatsioon!F464)</f>
        <v>3.2</v>
      </c>
      <c r="F463" s="23" t="str">
        <f>IF(Eksplikatsioon!H464=0,"",Eksplikatsioon!H464)</f>
        <v/>
      </c>
      <c r="G463" s="23" t="str">
        <f>IF(Eksplikatsioon!J464=0,"",Eksplikatsioon!J464)</f>
        <v>Ainukasutuses pind</v>
      </c>
      <c r="H463" s="23" t="str">
        <f>IF(Eksplikatsioon!K464=0,"",Eksplikatsioon!K464)</f>
        <v>Tartu Ringkonnakohus</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35">
      <c r="A464" s="23" t="str">
        <f>IF(Eksplikatsioon!A465=0,"",Eksplikatsioon!A465)</f>
        <v>05</v>
      </c>
      <c r="B464" s="60">
        <f>IF(Eksplikatsioon!B465=0,"",Eksplikatsioon!B465)</f>
        <v>572</v>
      </c>
      <c r="C464" s="23" t="str">
        <f>IF(Eksplikatsioon!C465=0,"",Eksplikatsioon!C465)</f>
        <v>ÜÜRITAV PIND</v>
      </c>
      <c r="D464" s="23" t="str">
        <f>IF(Eksplikatsioon!D465=0,"",Eksplikatsioon!D465)</f>
        <v>WC</v>
      </c>
      <c r="E464" s="58">
        <f>IF(Eksplikatsioon!F465=0,"",Eksplikatsioon!F465)</f>
        <v>3.3</v>
      </c>
      <c r="F464" s="23" t="str">
        <f>IF(Eksplikatsioon!H465=0,"",Eksplikatsioon!H465)</f>
        <v/>
      </c>
      <c r="G464" s="23" t="str">
        <f>IF(Eksplikatsioon!J465=0,"",Eksplikatsioon!J465)</f>
        <v>Ainukasutuses pind</v>
      </c>
      <c r="H464" s="23" t="str">
        <f>IF(Eksplikatsioon!K465=0,"",Eksplikatsioon!K465)</f>
        <v>Tartu Ringkonnakohus</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35">
      <c r="A465" s="23" t="str">
        <f>IF(Eksplikatsioon!A466=0,"",Eksplikatsioon!A466)</f>
        <v>05</v>
      </c>
      <c r="B465" s="60">
        <f>IF(Eksplikatsioon!B466=0,"",Eksplikatsioon!B466)</f>
        <v>573</v>
      </c>
      <c r="C465" s="23" t="str">
        <f>IF(Eksplikatsioon!C466=0,"",Eksplikatsioon!C466)</f>
        <v>ÜÜRITAV PIND</v>
      </c>
      <c r="D465" s="23" t="str">
        <f>IF(Eksplikatsioon!D466=0,"",Eksplikatsioon!D466)</f>
        <v>KABINET</v>
      </c>
      <c r="E465" s="58">
        <f>IF(Eksplikatsioon!F466=0,"",Eksplikatsioon!F466)</f>
        <v>15.3</v>
      </c>
      <c r="F465" s="23" t="str">
        <f>IF(Eksplikatsioon!H466=0,"",Eksplikatsioon!H466)</f>
        <v/>
      </c>
      <c r="G465" s="23" t="str">
        <f>IF(Eksplikatsioon!J466=0,"",Eksplikatsioon!J466)</f>
        <v>Ainukasutuses pind</v>
      </c>
      <c r="H465" s="23" t="str">
        <f>IF(Eksplikatsioon!K466=0,"",Eksplikatsioon!K466)</f>
        <v>Tartu Ringkonnakohus</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35">
      <c r="A466" s="23" t="str">
        <f>IF(Eksplikatsioon!A467=0,"",Eksplikatsioon!A467)</f>
        <v>05</v>
      </c>
      <c r="B466" s="60">
        <f>IF(Eksplikatsioon!B467=0,"",Eksplikatsioon!B467)</f>
        <v>574</v>
      </c>
      <c r="C466" s="23" t="str">
        <f>IF(Eksplikatsioon!C467=0,"",Eksplikatsioon!C467)</f>
        <v>ÜÜRITAV PIND</v>
      </c>
      <c r="D466" s="23" t="str">
        <f>IF(Eksplikatsioon!D467=0,"",Eksplikatsioon!D467)</f>
        <v>KABINET</v>
      </c>
      <c r="E466" s="58">
        <f>IF(Eksplikatsioon!F467=0,"",Eksplikatsioon!F467)</f>
        <v>16.100000000000001</v>
      </c>
      <c r="F466" s="23" t="str">
        <f>IF(Eksplikatsioon!H467=0,"",Eksplikatsioon!H467)</f>
        <v/>
      </c>
      <c r="G466" s="23" t="str">
        <f>IF(Eksplikatsioon!J467=0,"",Eksplikatsioon!J467)</f>
        <v>Ainukasutuses pind</v>
      </c>
      <c r="H466" s="23" t="str">
        <f>IF(Eksplikatsioon!K467=0,"",Eksplikatsioon!K467)</f>
        <v>Tartu Ringkonnakohus</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35">
      <c r="A467" s="23" t="str">
        <f>IF(Eksplikatsioon!A468=0,"",Eksplikatsioon!A468)</f>
        <v>05</v>
      </c>
      <c r="B467" s="60">
        <f>IF(Eksplikatsioon!B468=0,"",Eksplikatsioon!B468)</f>
        <v>575</v>
      </c>
      <c r="C467" s="23" t="str">
        <f>IF(Eksplikatsioon!C468=0,"",Eksplikatsioon!C468)</f>
        <v>ÜÜRITAV PIND</v>
      </c>
      <c r="D467" s="23" t="str">
        <f>IF(Eksplikatsioon!D468=0,"",Eksplikatsioon!D468)</f>
        <v>KABINET</v>
      </c>
      <c r="E467" s="58">
        <f>IF(Eksplikatsioon!F468=0,"",Eksplikatsioon!F468)</f>
        <v>16.100000000000001</v>
      </c>
      <c r="F467" s="23" t="str">
        <f>IF(Eksplikatsioon!H468=0,"",Eksplikatsioon!H468)</f>
        <v/>
      </c>
      <c r="G467" s="23" t="str">
        <f>IF(Eksplikatsioon!J468=0,"",Eksplikatsioon!J468)</f>
        <v>Ainukasutuses pind</v>
      </c>
      <c r="H467" s="23" t="str">
        <f>IF(Eksplikatsioon!K468=0,"",Eksplikatsioon!K468)</f>
        <v>Tartu Ringkonnakohus</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35">
      <c r="A468" s="23" t="str">
        <f>IF(Eksplikatsioon!A469=0,"",Eksplikatsioon!A469)</f>
        <v>05</v>
      </c>
      <c r="B468" s="60">
        <f>IF(Eksplikatsioon!B469=0,"",Eksplikatsioon!B469)</f>
        <v>576</v>
      </c>
      <c r="C468" s="23" t="str">
        <f>IF(Eksplikatsioon!C469=0,"",Eksplikatsioon!C469)</f>
        <v>ÜÜRITAV PIND</v>
      </c>
      <c r="D468" s="23" t="str">
        <f>IF(Eksplikatsioon!D469=0,"",Eksplikatsioon!D469)</f>
        <v>KABINET</v>
      </c>
      <c r="E468" s="58">
        <f>IF(Eksplikatsioon!F469=0,"",Eksplikatsioon!F469)</f>
        <v>16.100000000000001</v>
      </c>
      <c r="F468" s="23" t="str">
        <f>IF(Eksplikatsioon!H469=0,"",Eksplikatsioon!H469)</f>
        <v/>
      </c>
      <c r="G468" s="23" t="str">
        <f>IF(Eksplikatsioon!J469=0,"",Eksplikatsioon!J469)</f>
        <v>Ainukasutuses pind</v>
      </c>
      <c r="H468" s="23" t="str">
        <f>IF(Eksplikatsioon!K469=0,"",Eksplikatsioon!K469)</f>
        <v>Tartu Ringkonnakohus</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35">
      <c r="A469" s="23" t="str">
        <f>IF(Eksplikatsioon!A470=0,"",Eksplikatsioon!A470)</f>
        <v>05</v>
      </c>
      <c r="B469" s="60">
        <f>IF(Eksplikatsioon!B470=0,"",Eksplikatsioon!B470)</f>
        <v>577</v>
      </c>
      <c r="C469" s="23" t="str">
        <f>IF(Eksplikatsioon!C470=0,"",Eksplikatsioon!C470)</f>
        <v>ÜÜRITAV PIND</v>
      </c>
      <c r="D469" s="23" t="str">
        <f>IF(Eksplikatsioon!D470=0,"",Eksplikatsioon!D470)</f>
        <v>KABINET</v>
      </c>
      <c r="E469" s="58">
        <f>IF(Eksplikatsioon!F470=0,"",Eksplikatsioon!F470)</f>
        <v>16.100000000000001</v>
      </c>
      <c r="F469" s="23" t="str">
        <f>IF(Eksplikatsioon!H470=0,"",Eksplikatsioon!H470)</f>
        <v/>
      </c>
      <c r="G469" s="23" t="str">
        <f>IF(Eksplikatsioon!J470=0,"",Eksplikatsioon!J470)</f>
        <v>Ainukasutuses pind</v>
      </c>
      <c r="H469" s="23" t="str">
        <f>IF(Eksplikatsioon!K470=0,"",Eksplikatsioon!K470)</f>
        <v>Tartu Ringkonnakohus</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35">
      <c r="A470" s="23" t="str">
        <f>IF(Eksplikatsioon!A471=0,"",Eksplikatsioon!A471)</f>
        <v>05</v>
      </c>
      <c r="B470" s="60">
        <f>IF(Eksplikatsioon!B471=0,"",Eksplikatsioon!B471)</f>
        <v>578</v>
      </c>
      <c r="C470" s="23" t="str">
        <f>IF(Eksplikatsioon!C471=0,"",Eksplikatsioon!C471)</f>
        <v>ÜÜRITAV PIND</v>
      </c>
      <c r="D470" s="23" t="str">
        <f>IF(Eksplikatsioon!D471=0,"",Eksplikatsioon!D471)</f>
        <v>KABINET</v>
      </c>
      <c r="E470" s="58">
        <f>IF(Eksplikatsioon!F471=0,"",Eksplikatsioon!F471)</f>
        <v>17.7</v>
      </c>
      <c r="F470" s="23" t="str">
        <f>IF(Eksplikatsioon!H471=0,"",Eksplikatsioon!H471)</f>
        <v/>
      </c>
      <c r="G470" s="23" t="str">
        <f>IF(Eksplikatsioon!J471=0,"",Eksplikatsioon!J471)</f>
        <v>Ainukasutuses pind</v>
      </c>
      <c r="H470" s="23" t="str">
        <f>IF(Eksplikatsioon!K471=0,"",Eksplikatsioon!K471)</f>
        <v>Tartu Ringkonnakohus</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35">
      <c r="A471" s="23" t="str">
        <f>IF(Eksplikatsioon!A472=0,"",Eksplikatsioon!A472)</f>
        <v>05</v>
      </c>
      <c r="B471" s="60">
        <f>IF(Eksplikatsioon!B472=0,"",Eksplikatsioon!B472)</f>
        <v>579</v>
      </c>
      <c r="C471" s="23" t="str">
        <f>IF(Eksplikatsioon!C472=0,"",Eksplikatsioon!C472)</f>
        <v>ÜÜRITAV PIND</v>
      </c>
      <c r="D471" s="23" t="str">
        <f>IF(Eksplikatsioon!D472=0,"",Eksplikatsioon!D472)</f>
        <v>PUHKEALA</v>
      </c>
      <c r="E471" s="58">
        <f>IF(Eksplikatsioon!F472=0,"",Eksplikatsioon!F472)</f>
        <v>14.9</v>
      </c>
      <c r="F471" s="23" t="str">
        <f>IF(Eksplikatsioon!H472=0,"",Eksplikatsioon!H472)</f>
        <v/>
      </c>
      <c r="G471" s="23" t="str">
        <f>IF(Eksplikatsioon!J472=0,"",Eksplikatsioon!J472)</f>
        <v>Ainukasutuses pind</v>
      </c>
      <c r="H471" s="23" t="str">
        <f>IF(Eksplikatsioon!K472=0,"",Eksplikatsioon!K472)</f>
        <v>Tartu Ringkonnakohus</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hidden="1" x14ac:dyDescent="0.35">
      <c r="A472" s="23" t="str">
        <f>IF(Eksplikatsioon!A473=0,"",Eksplikatsioon!A473)</f>
        <v>05</v>
      </c>
      <c r="B472" s="60">
        <f>IF(Eksplikatsioon!B473=0,"",Eksplikatsioon!B473)</f>
        <v>580</v>
      </c>
      <c r="C472" s="23" t="str">
        <f>IF(Eksplikatsioon!C473=0,"",Eksplikatsioon!C473)</f>
        <v>TEHNOPIND</v>
      </c>
      <c r="D472" s="23" t="str">
        <f>IF(Eksplikatsioon!D473=0,"",Eksplikatsioon!D473)</f>
        <v>AUTOMAATIKA/ RACK</v>
      </c>
      <c r="E472" s="58">
        <f>IF(Eksplikatsioon!F473=0,"",Eksplikatsioon!F473)</f>
        <v>3.3</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35">
      <c r="A473" s="23" t="str">
        <f>IF(Eksplikatsioon!A474=0,"",Eksplikatsioon!A474)</f>
        <v>05</v>
      </c>
      <c r="B473" s="60">
        <f>IF(Eksplikatsioon!B474=0,"",Eksplikatsioon!B474)</f>
        <v>581</v>
      </c>
      <c r="C473" s="23" t="str">
        <f>IF(Eksplikatsioon!C474=0,"",Eksplikatsioon!C474)</f>
        <v>ÜÜRITAV PIND</v>
      </c>
      <c r="D473" s="23" t="str">
        <f>IF(Eksplikatsioon!D474=0,"",Eksplikatsioon!D474)</f>
        <v>NÕUPIDAMINE</v>
      </c>
      <c r="E473" s="58">
        <f>IF(Eksplikatsioon!F474=0,"",Eksplikatsioon!F474)</f>
        <v>11.7</v>
      </c>
      <c r="F473" s="23" t="str">
        <f>IF(Eksplikatsioon!H474=0,"",Eksplikatsioon!H474)</f>
        <v/>
      </c>
      <c r="G473" s="23" t="str">
        <f>IF(Eksplikatsioon!J474=0,"",Eksplikatsioon!J474)</f>
        <v>Ainukasutuses pind</v>
      </c>
      <c r="H473" s="23" t="str">
        <f>IF(Eksplikatsioon!K474=0,"",Eksplikatsioon!K474)</f>
        <v>Tartu Ringkonnakohus</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35">
      <c r="A474" s="23" t="str">
        <f>IF(Eksplikatsioon!A475=0,"",Eksplikatsioon!A475)</f>
        <v>05</v>
      </c>
      <c r="B474" s="60">
        <f>IF(Eksplikatsioon!B475=0,"",Eksplikatsioon!B475)</f>
        <v>582</v>
      </c>
      <c r="C474" s="23" t="str">
        <f>IF(Eksplikatsioon!C475=0,"",Eksplikatsioon!C475)</f>
        <v>ÜÜRITAV PIND</v>
      </c>
      <c r="D474" s="23" t="str">
        <f>IF(Eksplikatsioon!D475=0,"",Eksplikatsioon!D475)</f>
        <v>KORISTAJA</v>
      </c>
      <c r="E474" s="58">
        <f>IF(Eksplikatsioon!F475=0,"",Eksplikatsioon!F475)</f>
        <v>3.8</v>
      </c>
      <c r="F474" s="23" t="str">
        <f>IF(Eksplikatsioon!H475=0,"",Eksplikatsioon!H475)</f>
        <v/>
      </c>
      <c r="G474" s="23" t="str">
        <f>IF(Eksplikatsioon!J475=0,"",Eksplikatsioon!J475)</f>
        <v>Ühiskasutuses korruse pind</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35">
      <c r="A475" s="23" t="str">
        <f>IF(Eksplikatsioon!A476=0,"",Eksplikatsioon!A476)</f>
        <v>05</v>
      </c>
      <c r="B475" s="60">
        <f>IF(Eksplikatsioon!B476=0,"",Eksplikatsioon!B476)</f>
        <v>583</v>
      </c>
      <c r="C475" s="23" t="str">
        <f>IF(Eksplikatsioon!C476=0,"",Eksplikatsioon!C476)</f>
        <v>ÜÜRITAV PIND</v>
      </c>
      <c r="D475" s="23" t="str">
        <f>IF(Eksplikatsioon!D476=0,"",Eksplikatsioon!D476)</f>
        <v>KABINET</v>
      </c>
      <c r="E475" s="58">
        <f>IF(Eksplikatsioon!F476=0,"",Eksplikatsioon!F476)</f>
        <v>17.7</v>
      </c>
      <c r="F475" s="23" t="str">
        <f>IF(Eksplikatsioon!H476=0,"",Eksplikatsioon!H476)</f>
        <v/>
      </c>
      <c r="G475" s="23" t="str">
        <f>IF(Eksplikatsioon!J476=0,"",Eksplikatsioon!J476)</f>
        <v>Ainukasutuses pind</v>
      </c>
      <c r="H475" s="23" t="str">
        <f>IF(Eksplikatsioon!K476=0,"",Eksplikatsioon!K476)</f>
        <v>Tartu Ringkonnakohus</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35">
      <c r="A476" s="23" t="str">
        <f>IF(Eksplikatsioon!A477=0,"",Eksplikatsioon!A477)</f>
        <v>05</v>
      </c>
      <c r="B476" s="60">
        <f>IF(Eksplikatsioon!B477=0,"",Eksplikatsioon!B477)</f>
        <v>584</v>
      </c>
      <c r="C476" s="23" t="str">
        <f>IF(Eksplikatsioon!C477=0,"",Eksplikatsioon!C477)</f>
        <v>ÜÜRITAV PIND</v>
      </c>
      <c r="D476" s="23" t="str">
        <f>IF(Eksplikatsioon!D477=0,"",Eksplikatsioon!D477)</f>
        <v>KABINET</v>
      </c>
      <c r="E476" s="58">
        <f>IF(Eksplikatsioon!F477=0,"",Eksplikatsioon!F477)</f>
        <v>16.100000000000001</v>
      </c>
      <c r="F476" s="23" t="str">
        <f>IF(Eksplikatsioon!H477=0,"",Eksplikatsioon!H477)</f>
        <v/>
      </c>
      <c r="G476" s="23" t="str">
        <f>IF(Eksplikatsioon!J477=0,"",Eksplikatsioon!J477)</f>
        <v>Ainukasutuses pind</v>
      </c>
      <c r="H476" s="23" t="str">
        <f>IF(Eksplikatsioon!K477=0,"",Eksplikatsioon!K477)</f>
        <v>Tartu Ringkonnakohus</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35">
      <c r="A477" s="23" t="str">
        <f>IF(Eksplikatsioon!A478=0,"",Eksplikatsioon!A478)</f>
        <v>05</v>
      </c>
      <c r="B477" s="60">
        <f>IF(Eksplikatsioon!B478=0,"",Eksplikatsioon!B478)</f>
        <v>585</v>
      </c>
      <c r="C477" s="23" t="str">
        <f>IF(Eksplikatsioon!C478=0,"",Eksplikatsioon!C478)</f>
        <v>ÜÜRITAV PIND</v>
      </c>
      <c r="D477" s="23" t="str">
        <f>IF(Eksplikatsioon!D478=0,"",Eksplikatsioon!D478)</f>
        <v>KABINET</v>
      </c>
      <c r="E477" s="58">
        <f>IF(Eksplikatsioon!F478=0,"",Eksplikatsioon!F478)</f>
        <v>16.100000000000001</v>
      </c>
      <c r="F477" s="23" t="str">
        <f>IF(Eksplikatsioon!H478=0,"",Eksplikatsioon!H478)</f>
        <v/>
      </c>
      <c r="G477" s="23" t="str">
        <f>IF(Eksplikatsioon!J478=0,"",Eksplikatsioon!J478)</f>
        <v>Ainukasutuses pind</v>
      </c>
      <c r="H477" s="23" t="str">
        <f>IF(Eksplikatsioon!K478=0,"",Eksplikatsioon!K478)</f>
        <v>Tartu Ringkonnakohus</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35">
      <c r="A478" s="23" t="str">
        <f>IF(Eksplikatsioon!A479=0,"",Eksplikatsioon!A479)</f>
        <v>05</v>
      </c>
      <c r="B478" s="60">
        <f>IF(Eksplikatsioon!B479=0,"",Eksplikatsioon!B479)</f>
        <v>586</v>
      </c>
      <c r="C478" s="23" t="str">
        <f>IF(Eksplikatsioon!C479=0,"",Eksplikatsioon!C479)</f>
        <v>ÜÜRITAV PIND</v>
      </c>
      <c r="D478" s="23" t="str">
        <f>IF(Eksplikatsioon!D479=0,"",Eksplikatsioon!D479)</f>
        <v>KABINET</v>
      </c>
      <c r="E478" s="58">
        <f>IF(Eksplikatsioon!F479=0,"",Eksplikatsioon!F479)</f>
        <v>16.100000000000001</v>
      </c>
      <c r="F478" s="23" t="str">
        <f>IF(Eksplikatsioon!H479=0,"",Eksplikatsioon!H479)</f>
        <v/>
      </c>
      <c r="G478" s="23" t="str">
        <f>IF(Eksplikatsioon!J479=0,"",Eksplikatsioon!J479)</f>
        <v>Ainukasutuses pind</v>
      </c>
      <c r="H478" s="23" t="str">
        <f>IF(Eksplikatsioon!K479=0,"",Eksplikatsioon!K479)</f>
        <v>Tartu Ringkonnakohus</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35">
      <c r="A479" s="23" t="str">
        <f>IF(Eksplikatsioon!A480=0,"",Eksplikatsioon!A480)</f>
        <v>05</v>
      </c>
      <c r="B479" s="60">
        <f>IF(Eksplikatsioon!B480=0,"",Eksplikatsioon!B480)</f>
        <v>587</v>
      </c>
      <c r="C479" s="23" t="str">
        <f>IF(Eksplikatsioon!C480=0,"",Eksplikatsioon!C480)</f>
        <v>ÜÜRITAV PIND</v>
      </c>
      <c r="D479" s="23" t="str">
        <f>IF(Eksplikatsioon!D480=0,"",Eksplikatsioon!D480)</f>
        <v>KABINET</v>
      </c>
      <c r="E479" s="58">
        <f>IF(Eksplikatsioon!F480=0,"",Eksplikatsioon!F480)</f>
        <v>16.100000000000001</v>
      </c>
      <c r="F479" s="23" t="str">
        <f>IF(Eksplikatsioon!H480=0,"",Eksplikatsioon!H480)</f>
        <v/>
      </c>
      <c r="G479" s="23" t="str">
        <f>IF(Eksplikatsioon!J480=0,"",Eksplikatsioon!J480)</f>
        <v>Ainukasutuses pind</v>
      </c>
      <c r="H479" s="23" t="str">
        <f>IF(Eksplikatsioon!K480=0,"",Eksplikatsioon!K480)</f>
        <v>Tartu Ringkonnakohus</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35">
      <c r="A480" s="23" t="str">
        <f>IF(Eksplikatsioon!A481=0,"",Eksplikatsioon!A481)</f>
        <v>05</v>
      </c>
      <c r="B480" s="60">
        <f>IF(Eksplikatsioon!B481=0,"",Eksplikatsioon!B481)</f>
        <v>588</v>
      </c>
      <c r="C480" s="23" t="str">
        <f>IF(Eksplikatsioon!C481=0,"",Eksplikatsioon!C481)</f>
        <v>ÜÜRITAV PIND</v>
      </c>
      <c r="D480" s="23" t="str">
        <f>IF(Eksplikatsioon!D481=0,"",Eksplikatsioon!D481)</f>
        <v>KABINET</v>
      </c>
      <c r="E480" s="58">
        <f>IF(Eksplikatsioon!F481=0,"",Eksplikatsioon!F481)</f>
        <v>16.100000000000001</v>
      </c>
      <c r="F480" s="23" t="str">
        <f>IF(Eksplikatsioon!H481=0,"",Eksplikatsioon!H481)</f>
        <v/>
      </c>
      <c r="G480" s="23" t="str">
        <f>IF(Eksplikatsioon!J481=0,"",Eksplikatsioon!J481)</f>
        <v>Ainukasutuses pind</v>
      </c>
      <c r="H480" s="23" t="str">
        <f>IF(Eksplikatsioon!K481=0,"",Eksplikatsioon!K481)</f>
        <v>Tartu Ringkonnakohus</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35">
      <c r="A481" s="23" t="str">
        <f>IF(Eksplikatsioon!A482=0,"",Eksplikatsioon!A482)</f>
        <v>05</v>
      </c>
      <c r="B481" s="60">
        <f>IF(Eksplikatsioon!B482=0,"",Eksplikatsioon!B482)</f>
        <v>589</v>
      </c>
      <c r="C481" s="23" t="str">
        <f>IF(Eksplikatsioon!C482=0,"",Eksplikatsioon!C482)</f>
        <v>ÜÜRITAV PIND</v>
      </c>
      <c r="D481" s="23" t="str">
        <f>IF(Eksplikatsioon!D482=0,"",Eksplikatsioon!D482)</f>
        <v>KABINET</v>
      </c>
      <c r="E481" s="58">
        <f>IF(Eksplikatsioon!F482=0,"",Eksplikatsioon!F482)</f>
        <v>16.100000000000001</v>
      </c>
      <c r="F481" s="23" t="str">
        <f>IF(Eksplikatsioon!H482=0,"",Eksplikatsioon!H482)</f>
        <v/>
      </c>
      <c r="G481" s="23" t="str">
        <f>IF(Eksplikatsioon!J482=0,"",Eksplikatsioon!J482)</f>
        <v>Ainukasutuses pind</v>
      </c>
      <c r="H481" s="23" t="str">
        <f>IF(Eksplikatsioon!K482=0,"",Eksplikatsioon!K482)</f>
        <v>Tartu Ringkonnakohus</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35">
      <c r="A482" s="23" t="str">
        <f>IF(Eksplikatsioon!A483=0,"",Eksplikatsioon!A483)</f>
        <v>05</v>
      </c>
      <c r="B482" s="60">
        <f>IF(Eksplikatsioon!B483=0,"",Eksplikatsioon!B483)</f>
        <v>590</v>
      </c>
      <c r="C482" s="23" t="str">
        <f>IF(Eksplikatsioon!C483=0,"",Eksplikatsioon!C483)</f>
        <v>ÜÜRITAV PIND</v>
      </c>
      <c r="D482" s="23" t="str">
        <f>IF(Eksplikatsioon!D483=0,"",Eksplikatsioon!D483)</f>
        <v>KABINET</v>
      </c>
      <c r="E482" s="58">
        <f>IF(Eksplikatsioon!F483=0,"",Eksplikatsioon!F483)</f>
        <v>16.100000000000001</v>
      </c>
      <c r="F482" s="23" t="str">
        <f>IF(Eksplikatsioon!H483=0,"",Eksplikatsioon!H483)</f>
        <v/>
      </c>
      <c r="G482" s="23" t="str">
        <f>IF(Eksplikatsioon!J483=0,"",Eksplikatsioon!J483)</f>
        <v>Ainukasutuses pind</v>
      </c>
      <c r="H482" s="23" t="str">
        <f>IF(Eksplikatsioon!K483=0,"",Eksplikatsioon!K483)</f>
        <v>Tartu Ringkonnakohus</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35">
      <c r="A483" s="23" t="str">
        <f>IF(Eksplikatsioon!A484=0,"",Eksplikatsioon!A484)</f>
        <v>05</v>
      </c>
      <c r="B483" s="60">
        <f>IF(Eksplikatsioon!B484=0,"",Eksplikatsioon!B484)</f>
        <v>591</v>
      </c>
      <c r="C483" s="23" t="str">
        <f>IF(Eksplikatsioon!C484=0,"",Eksplikatsioon!C484)</f>
        <v>ÜÜRITAV PIND</v>
      </c>
      <c r="D483" s="23" t="str">
        <f>IF(Eksplikatsioon!D484=0,"",Eksplikatsioon!D484)</f>
        <v>KABINET</v>
      </c>
      <c r="E483" s="58">
        <f>IF(Eksplikatsioon!F484=0,"",Eksplikatsioon!F484)</f>
        <v>16.100000000000001</v>
      </c>
      <c r="F483" s="23" t="str">
        <f>IF(Eksplikatsioon!H484=0,"",Eksplikatsioon!H484)</f>
        <v/>
      </c>
      <c r="G483" s="23" t="str">
        <f>IF(Eksplikatsioon!J484=0,"",Eksplikatsioon!J484)</f>
        <v>Ainukasutuses pind</v>
      </c>
      <c r="H483" s="23" t="str">
        <f>IF(Eksplikatsioon!K484=0,"",Eksplikatsioon!K484)</f>
        <v>Tartu Ringkonnakohus</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35">
      <c r="A484" s="23" t="str">
        <f>IF(Eksplikatsioon!A485=0,"",Eksplikatsioon!A485)</f>
        <v>05</v>
      </c>
      <c r="B484" s="60">
        <f>IF(Eksplikatsioon!B485=0,"",Eksplikatsioon!B485)</f>
        <v>592</v>
      </c>
      <c r="C484" s="23" t="str">
        <f>IF(Eksplikatsioon!C485=0,"",Eksplikatsioon!C485)</f>
        <v>ÜÜRITAV PIND</v>
      </c>
      <c r="D484" s="23" t="str">
        <f>IF(Eksplikatsioon!D485=0,"",Eksplikatsioon!D485)</f>
        <v>KABINET</v>
      </c>
      <c r="E484" s="58">
        <f>IF(Eksplikatsioon!F485=0,"",Eksplikatsioon!F485)</f>
        <v>16.100000000000001</v>
      </c>
      <c r="F484" s="23" t="str">
        <f>IF(Eksplikatsioon!H485=0,"",Eksplikatsioon!H485)</f>
        <v/>
      </c>
      <c r="G484" s="23" t="str">
        <f>IF(Eksplikatsioon!J485=0,"",Eksplikatsioon!J485)</f>
        <v>Ainukasutuses pind</v>
      </c>
      <c r="H484" s="23" t="str">
        <f>IF(Eksplikatsioon!K485=0,"",Eksplikatsioon!K485)</f>
        <v>Tartu Ringkonnakohus</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35">
      <c r="A485" s="23" t="str">
        <f>IF(Eksplikatsioon!A486=0,"",Eksplikatsioon!A486)</f>
        <v>05</v>
      </c>
      <c r="B485" s="60">
        <f>IF(Eksplikatsioon!B486=0,"",Eksplikatsioon!B486)</f>
        <v>593</v>
      </c>
      <c r="C485" s="23" t="str">
        <f>IF(Eksplikatsioon!C486=0,"",Eksplikatsioon!C486)</f>
        <v>ÜÜRITAV PIND</v>
      </c>
      <c r="D485" s="23" t="str">
        <f>IF(Eksplikatsioon!D486=0,"",Eksplikatsioon!D486)</f>
        <v>KABINET</v>
      </c>
      <c r="E485" s="58">
        <f>IF(Eksplikatsioon!F486=0,"",Eksplikatsioon!F486)</f>
        <v>17.100000000000001</v>
      </c>
      <c r="F485" s="23" t="str">
        <f>IF(Eksplikatsioon!H486=0,"",Eksplikatsioon!H486)</f>
        <v/>
      </c>
      <c r="G485" s="23" t="str">
        <f>IF(Eksplikatsioon!J486=0,"",Eksplikatsioon!J486)</f>
        <v>Ainukasutuses pind</v>
      </c>
      <c r="H485" s="23" t="str">
        <f>IF(Eksplikatsioon!K486=0,"",Eksplikatsioon!K486)</f>
        <v>Tartu Ringkonnakohus</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35">
      <c r="A486" s="23" t="str">
        <f>IF(Eksplikatsioon!A487=0,"",Eksplikatsioon!A487)</f>
        <v>05</v>
      </c>
      <c r="B486" s="60">
        <f>IF(Eksplikatsioon!B487=0,"",Eksplikatsioon!B487)</f>
        <v>594</v>
      </c>
      <c r="C486" s="23" t="str">
        <f>IF(Eksplikatsioon!C487=0,"",Eksplikatsioon!C487)</f>
        <v>ÜÜRITAV PIND</v>
      </c>
      <c r="D486" s="23" t="str">
        <f>IF(Eksplikatsioon!D487=0,"",Eksplikatsioon!D487)</f>
        <v>KABINET</v>
      </c>
      <c r="E486" s="58">
        <f>IF(Eksplikatsioon!F487=0,"",Eksplikatsioon!F487)</f>
        <v>15.1</v>
      </c>
      <c r="F486" s="23" t="str">
        <f>IF(Eksplikatsioon!H487=0,"",Eksplikatsioon!H487)</f>
        <v/>
      </c>
      <c r="G486" s="23" t="str">
        <f>IF(Eksplikatsioon!J487=0,"",Eksplikatsioon!J487)</f>
        <v>Ainukasutuses pind</v>
      </c>
      <c r="H486" s="23" t="str">
        <f>IF(Eksplikatsioon!K487=0,"",Eksplikatsioon!K487)</f>
        <v>Tartu Ringkonnakohus</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hidden="1" x14ac:dyDescent="0.35">
      <c r="A487" s="23" t="str">
        <f>IF(Eksplikatsioon!A488=0,"",Eksplikatsioon!A488)</f>
        <v>06</v>
      </c>
      <c r="B487" s="60" t="str">
        <f>IF(Eksplikatsioon!B488=0,"",Eksplikatsioon!B488)</f>
        <v>T01</v>
      </c>
      <c r="C487" s="23" t="str">
        <f>IF(Eksplikatsioon!C488=0,"",Eksplikatsioon!C488)</f>
        <v>VERTIKAALSETE ÜHENDUSTEEDE PIND</v>
      </c>
      <c r="D487" s="23" t="str">
        <f>IF(Eksplikatsioon!D488=0,"",Eksplikatsioon!D488)</f>
        <v>TREPIKODA TR-2</v>
      </c>
      <c r="E487" s="58">
        <f>IF(Eksplikatsioon!F488=0,"",Eksplikatsioon!F488)</f>
        <v>14</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hidden="1" x14ac:dyDescent="0.35">
      <c r="A488" s="23" t="str">
        <f>IF(Eksplikatsioon!A489=0,"",Eksplikatsioon!A489)</f>
        <v>06</v>
      </c>
      <c r="B488" s="60" t="str">
        <f>IF(Eksplikatsioon!B489=0,"",Eksplikatsioon!B489)</f>
        <v>T02</v>
      </c>
      <c r="C488" s="23" t="str">
        <f>IF(Eksplikatsioon!C489=0,"",Eksplikatsioon!C489)</f>
        <v>TEHNOPIND</v>
      </c>
      <c r="D488" s="23" t="str">
        <f>IF(Eksplikatsioon!D489=0,"",Eksplikatsioon!D489)</f>
        <v>ÕHUHAARDEKAMBER</v>
      </c>
      <c r="E488" s="58">
        <f>IF(Eksplikatsioon!F489=0,"",Eksplikatsioon!F489)</f>
        <v>4.8</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hidden="1" x14ac:dyDescent="0.35">
      <c r="A489" s="23" t="str">
        <f>IF(Eksplikatsioon!A490=0,"",Eksplikatsioon!A490)</f>
        <v>06</v>
      </c>
      <c r="B489" s="60" t="str">
        <f>IF(Eksplikatsioon!B490=0,"",Eksplikatsioon!B490)</f>
        <v>T03</v>
      </c>
      <c r="C489" s="23" t="str">
        <f>IF(Eksplikatsioon!C490=0,"",Eksplikatsioon!C490)</f>
        <v>TEHNOPIND</v>
      </c>
      <c r="D489" s="23" t="str">
        <f>IF(Eksplikatsioon!D490=0,"",Eksplikatsioon!D490)</f>
        <v>TEHNORUUM</v>
      </c>
      <c r="E489" s="58">
        <f>IF(Eksplikatsioon!F490=0,"",Eksplikatsioon!F490)</f>
        <v>141.9</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hidden="1" x14ac:dyDescent="0.3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hidden="1" x14ac:dyDescent="0.3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hidden="1" x14ac:dyDescent="0.3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hidden="1" x14ac:dyDescent="0.3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hidden="1" x14ac:dyDescent="0.3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hidden="1" x14ac:dyDescent="0.3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hidden="1" x14ac:dyDescent="0.3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hidden="1" x14ac:dyDescent="0.3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hidden="1" x14ac:dyDescent="0.3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hidden="1" x14ac:dyDescent="0.3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hidden="1" x14ac:dyDescent="0.3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hidden="1" x14ac:dyDescent="0.3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hidden="1" x14ac:dyDescent="0.3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hidden="1" x14ac:dyDescent="0.3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hidden="1" x14ac:dyDescent="0.3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hidden="1" x14ac:dyDescent="0.3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hidden="1" x14ac:dyDescent="0.3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hidden="1" x14ac:dyDescent="0.3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hidden="1" x14ac:dyDescent="0.3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hidden="1" x14ac:dyDescent="0.3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hidden="1" x14ac:dyDescent="0.3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hidden="1" x14ac:dyDescent="0.3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hidden="1" x14ac:dyDescent="0.3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hidden="1" x14ac:dyDescent="0.3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hidden="1" x14ac:dyDescent="0.3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hidden="1" x14ac:dyDescent="0.3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hidden="1" x14ac:dyDescent="0.3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hidden="1" x14ac:dyDescent="0.3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hidden="1" x14ac:dyDescent="0.3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hidden="1" x14ac:dyDescent="0.3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hidden="1" x14ac:dyDescent="0.3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hidden="1" x14ac:dyDescent="0.3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hidden="1" x14ac:dyDescent="0.3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hidden="1" x14ac:dyDescent="0.3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hidden="1" x14ac:dyDescent="0.3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hidden="1" x14ac:dyDescent="0.3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hidden="1" x14ac:dyDescent="0.3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hidden="1" x14ac:dyDescent="0.3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hidden="1" x14ac:dyDescent="0.3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hidden="1" x14ac:dyDescent="0.3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hidden="1" x14ac:dyDescent="0.3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hidden="1" x14ac:dyDescent="0.3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hidden="1" x14ac:dyDescent="0.3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hidden="1" x14ac:dyDescent="0.3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hidden="1" x14ac:dyDescent="0.3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hidden="1" x14ac:dyDescent="0.3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hidden="1" x14ac:dyDescent="0.3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hidden="1" x14ac:dyDescent="0.3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hidden="1" x14ac:dyDescent="0.3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hidden="1" x14ac:dyDescent="0.3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hidden="1" x14ac:dyDescent="0.3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hidden="1" x14ac:dyDescent="0.3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hidden="1" x14ac:dyDescent="0.3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hidden="1" x14ac:dyDescent="0.3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hidden="1" x14ac:dyDescent="0.3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hidden="1" x14ac:dyDescent="0.3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hidden="1" x14ac:dyDescent="0.3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hidden="1" x14ac:dyDescent="0.3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hidden="1" x14ac:dyDescent="0.3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hidden="1" x14ac:dyDescent="0.3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hidden="1" x14ac:dyDescent="0.3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hidden="1" x14ac:dyDescent="0.3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hidden="1" x14ac:dyDescent="0.3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hidden="1" x14ac:dyDescent="0.3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hidden="1" x14ac:dyDescent="0.3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hidden="1" x14ac:dyDescent="0.3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hidden="1" x14ac:dyDescent="0.3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hidden="1" x14ac:dyDescent="0.3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hidden="1" x14ac:dyDescent="0.3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hidden="1" x14ac:dyDescent="0.3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hidden="1" x14ac:dyDescent="0.3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hidden="1" x14ac:dyDescent="0.3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hidden="1" x14ac:dyDescent="0.3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hidden="1" x14ac:dyDescent="0.3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hidden="1" x14ac:dyDescent="0.3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hidden="1" x14ac:dyDescent="0.3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hidden="1" x14ac:dyDescent="0.3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hidden="1" x14ac:dyDescent="0.3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hidden="1" x14ac:dyDescent="0.3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hidden="1" x14ac:dyDescent="0.3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hidden="1" x14ac:dyDescent="0.3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hidden="1" x14ac:dyDescent="0.3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hidden="1" x14ac:dyDescent="0.3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hidden="1" x14ac:dyDescent="0.3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hidden="1" x14ac:dyDescent="0.3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hidden="1" x14ac:dyDescent="0.3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hidden="1" x14ac:dyDescent="0.3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hidden="1" x14ac:dyDescent="0.3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hidden="1" x14ac:dyDescent="0.3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hidden="1" x14ac:dyDescent="0.3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hidden="1" x14ac:dyDescent="0.3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hidden="1" x14ac:dyDescent="0.3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hidden="1" x14ac:dyDescent="0.3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hidden="1" x14ac:dyDescent="0.3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hidden="1" x14ac:dyDescent="0.3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hidden="1" x14ac:dyDescent="0.3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hidden="1" x14ac:dyDescent="0.3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hidden="1" x14ac:dyDescent="0.3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hidden="1" x14ac:dyDescent="0.3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hidden="1" x14ac:dyDescent="0.3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hidden="1" x14ac:dyDescent="0.3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hidden="1" x14ac:dyDescent="0.3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hidden="1" x14ac:dyDescent="0.3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hidden="1" x14ac:dyDescent="0.3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hidden="1" x14ac:dyDescent="0.3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hidden="1" x14ac:dyDescent="0.3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hidden="1" x14ac:dyDescent="0.3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hidden="1" x14ac:dyDescent="0.3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hidden="1" x14ac:dyDescent="0.3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hidden="1" x14ac:dyDescent="0.3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hidden="1" x14ac:dyDescent="0.3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hidden="1" x14ac:dyDescent="0.3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hidden="1" x14ac:dyDescent="0.3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hidden="1" x14ac:dyDescent="0.3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hidden="1" x14ac:dyDescent="0.3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hidden="1" x14ac:dyDescent="0.3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hidden="1" x14ac:dyDescent="0.3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hidden="1" x14ac:dyDescent="0.3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hidden="1" x14ac:dyDescent="0.3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hidden="1" x14ac:dyDescent="0.3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hidden="1" x14ac:dyDescent="0.3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hidden="1" x14ac:dyDescent="0.3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hidden="1" x14ac:dyDescent="0.3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hidden="1" x14ac:dyDescent="0.3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hidden="1" x14ac:dyDescent="0.3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hidden="1" x14ac:dyDescent="0.3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hidden="1" x14ac:dyDescent="0.3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hidden="1" x14ac:dyDescent="0.3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hidden="1" x14ac:dyDescent="0.3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hidden="1" x14ac:dyDescent="0.3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hidden="1" x14ac:dyDescent="0.3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hidden="1" x14ac:dyDescent="0.3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hidden="1" x14ac:dyDescent="0.3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hidden="1" x14ac:dyDescent="0.3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hidden="1" x14ac:dyDescent="0.3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hidden="1" x14ac:dyDescent="0.3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hidden="1" x14ac:dyDescent="0.3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hidden="1" x14ac:dyDescent="0.3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hidden="1" x14ac:dyDescent="0.3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hidden="1" x14ac:dyDescent="0.3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hidden="1" x14ac:dyDescent="0.3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hidden="1" x14ac:dyDescent="0.3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hidden="1" x14ac:dyDescent="0.3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hidden="1" x14ac:dyDescent="0.3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hidden="1" x14ac:dyDescent="0.3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hidden="1" x14ac:dyDescent="0.3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hidden="1" x14ac:dyDescent="0.3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hidden="1" x14ac:dyDescent="0.3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hidden="1" x14ac:dyDescent="0.3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hidden="1" x14ac:dyDescent="0.3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hidden="1" x14ac:dyDescent="0.3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hidden="1" x14ac:dyDescent="0.3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hidden="1" x14ac:dyDescent="0.3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hidden="1" x14ac:dyDescent="0.3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hidden="1" x14ac:dyDescent="0.3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hidden="1" x14ac:dyDescent="0.3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hidden="1" x14ac:dyDescent="0.3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hidden="1" x14ac:dyDescent="0.3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hidden="1" x14ac:dyDescent="0.3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hidden="1" x14ac:dyDescent="0.3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hidden="1" x14ac:dyDescent="0.3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hidden="1" x14ac:dyDescent="0.3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hidden="1" x14ac:dyDescent="0.3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hidden="1" x14ac:dyDescent="0.3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hidden="1" x14ac:dyDescent="0.3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hidden="1" x14ac:dyDescent="0.3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hidden="1" x14ac:dyDescent="0.3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hidden="1" x14ac:dyDescent="0.3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hidden="1" x14ac:dyDescent="0.3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hidden="1" x14ac:dyDescent="0.3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hidden="1" x14ac:dyDescent="0.3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hidden="1" x14ac:dyDescent="0.3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hidden="1" x14ac:dyDescent="0.3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hidden="1" x14ac:dyDescent="0.3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hidden="1" x14ac:dyDescent="0.3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hidden="1" x14ac:dyDescent="0.3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hidden="1" x14ac:dyDescent="0.3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hidden="1" x14ac:dyDescent="0.3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hidden="1" x14ac:dyDescent="0.3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hidden="1" x14ac:dyDescent="0.3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hidden="1" x14ac:dyDescent="0.3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hidden="1" x14ac:dyDescent="0.3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hidden="1" x14ac:dyDescent="0.3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hidden="1" x14ac:dyDescent="0.3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hidden="1" x14ac:dyDescent="0.3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hidden="1" x14ac:dyDescent="0.3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hidden="1" x14ac:dyDescent="0.3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hidden="1" x14ac:dyDescent="0.3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hidden="1" x14ac:dyDescent="0.3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hidden="1" x14ac:dyDescent="0.3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hidden="1" x14ac:dyDescent="0.3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hidden="1" x14ac:dyDescent="0.3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hidden="1" x14ac:dyDescent="0.3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hidden="1" x14ac:dyDescent="0.3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hidden="1" x14ac:dyDescent="0.3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hidden="1" x14ac:dyDescent="0.3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hidden="1" x14ac:dyDescent="0.3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hidden="1" x14ac:dyDescent="0.3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hidden="1" x14ac:dyDescent="0.3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hidden="1" x14ac:dyDescent="0.3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hidden="1" x14ac:dyDescent="0.3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hidden="1" x14ac:dyDescent="0.3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hidden="1" x14ac:dyDescent="0.3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hidden="1" x14ac:dyDescent="0.3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hidden="1" x14ac:dyDescent="0.3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hidden="1" x14ac:dyDescent="0.3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hidden="1" x14ac:dyDescent="0.3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hidden="1" x14ac:dyDescent="0.3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hidden="1" x14ac:dyDescent="0.3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hidden="1" x14ac:dyDescent="0.3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hidden="1" x14ac:dyDescent="0.3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hidden="1" x14ac:dyDescent="0.3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hidden="1" x14ac:dyDescent="0.3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hidden="1" x14ac:dyDescent="0.3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hidden="1" x14ac:dyDescent="0.3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hidden="1" x14ac:dyDescent="0.3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hidden="1" x14ac:dyDescent="0.3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hidden="1" x14ac:dyDescent="0.3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hidden="1" x14ac:dyDescent="0.3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hidden="1" x14ac:dyDescent="0.3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hidden="1" x14ac:dyDescent="0.3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hidden="1" x14ac:dyDescent="0.3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hidden="1" x14ac:dyDescent="0.3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hidden="1" x14ac:dyDescent="0.3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hidden="1" x14ac:dyDescent="0.3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hidden="1" x14ac:dyDescent="0.3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hidden="1" x14ac:dyDescent="0.3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hidden="1" x14ac:dyDescent="0.3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hidden="1" x14ac:dyDescent="0.3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hidden="1" x14ac:dyDescent="0.3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hidden="1" x14ac:dyDescent="0.3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hidden="1" x14ac:dyDescent="0.3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hidden="1" x14ac:dyDescent="0.3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hidden="1" x14ac:dyDescent="0.3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hidden="1" x14ac:dyDescent="0.3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hidden="1" x14ac:dyDescent="0.3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hidden="1" x14ac:dyDescent="0.3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hidden="1" x14ac:dyDescent="0.3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hidden="1" x14ac:dyDescent="0.3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hidden="1" x14ac:dyDescent="0.3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hidden="1" x14ac:dyDescent="0.3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hidden="1" x14ac:dyDescent="0.3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hidden="1" x14ac:dyDescent="0.3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hidden="1" x14ac:dyDescent="0.3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hidden="1" x14ac:dyDescent="0.3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hidden="1" x14ac:dyDescent="0.3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hidden="1" x14ac:dyDescent="0.3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hidden="1" x14ac:dyDescent="0.3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hidden="1" x14ac:dyDescent="0.3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hidden="1" x14ac:dyDescent="0.3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hidden="1" x14ac:dyDescent="0.3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hidden="1" x14ac:dyDescent="0.3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hidden="1" x14ac:dyDescent="0.3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hidden="1" x14ac:dyDescent="0.3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hidden="1" x14ac:dyDescent="0.3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hidden="1" x14ac:dyDescent="0.3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hidden="1" x14ac:dyDescent="0.3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hidden="1" x14ac:dyDescent="0.3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hidden="1" x14ac:dyDescent="0.3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hidden="1" x14ac:dyDescent="0.3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hidden="1" x14ac:dyDescent="0.3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hidden="1" x14ac:dyDescent="0.3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hidden="1" x14ac:dyDescent="0.3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hidden="1" x14ac:dyDescent="0.3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hidden="1" x14ac:dyDescent="0.3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hidden="1" x14ac:dyDescent="0.3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hidden="1" x14ac:dyDescent="0.3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hidden="1" x14ac:dyDescent="0.3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hidden="1" x14ac:dyDescent="0.3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hidden="1" x14ac:dyDescent="0.3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hidden="1" x14ac:dyDescent="0.3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hidden="1" x14ac:dyDescent="0.3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hidden="1" x14ac:dyDescent="0.3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hidden="1" x14ac:dyDescent="0.3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hidden="1" x14ac:dyDescent="0.3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hidden="1" x14ac:dyDescent="0.3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hidden="1" x14ac:dyDescent="0.3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hidden="1" x14ac:dyDescent="0.3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hidden="1" x14ac:dyDescent="0.3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hidden="1" x14ac:dyDescent="0.3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hidden="1" x14ac:dyDescent="0.3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hidden="1" x14ac:dyDescent="0.3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hidden="1" x14ac:dyDescent="0.3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hidden="1" x14ac:dyDescent="0.3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hidden="1" x14ac:dyDescent="0.3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hidden="1" x14ac:dyDescent="0.3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hidden="1" x14ac:dyDescent="0.3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hidden="1" x14ac:dyDescent="0.3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hidden="1" x14ac:dyDescent="0.3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hidden="1" x14ac:dyDescent="0.3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hidden="1" x14ac:dyDescent="0.3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hidden="1" x14ac:dyDescent="0.3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hidden="1" x14ac:dyDescent="0.3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hidden="1" x14ac:dyDescent="0.3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hidden="1" x14ac:dyDescent="0.3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hidden="1" x14ac:dyDescent="0.3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hidden="1" x14ac:dyDescent="0.3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hidden="1" x14ac:dyDescent="0.3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hidden="1" x14ac:dyDescent="0.3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hidden="1" x14ac:dyDescent="0.3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hidden="1" x14ac:dyDescent="0.3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hidden="1" x14ac:dyDescent="0.3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hidden="1" x14ac:dyDescent="0.3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hidden="1" x14ac:dyDescent="0.3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hidden="1" x14ac:dyDescent="0.3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hidden="1" x14ac:dyDescent="0.3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hidden="1" x14ac:dyDescent="0.3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hidden="1" x14ac:dyDescent="0.3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hidden="1" x14ac:dyDescent="0.3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hidden="1" x14ac:dyDescent="0.3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hidden="1" x14ac:dyDescent="0.3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hidden="1" x14ac:dyDescent="0.3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hidden="1" x14ac:dyDescent="0.3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hidden="1" x14ac:dyDescent="0.3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hidden="1" x14ac:dyDescent="0.3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hidden="1" x14ac:dyDescent="0.3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hidden="1" x14ac:dyDescent="0.3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hidden="1" x14ac:dyDescent="0.3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hidden="1" x14ac:dyDescent="0.3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hidden="1" x14ac:dyDescent="0.3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hidden="1" x14ac:dyDescent="0.3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hidden="1" x14ac:dyDescent="0.3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hidden="1" x14ac:dyDescent="0.3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hidden="1" x14ac:dyDescent="0.3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hidden="1" x14ac:dyDescent="0.3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hidden="1" x14ac:dyDescent="0.3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hidden="1" x14ac:dyDescent="0.3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hidden="1" x14ac:dyDescent="0.3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hidden="1" x14ac:dyDescent="0.3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hidden="1" x14ac:dyDescent="0.3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hidden="1" x14ac:dyDescent="0.3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hidden="1" x14ac:dyDescent="0.3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hidden="1" x14ac:dyDescent="0.3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hidden="1" x14ac:dyDescent="0.3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hidden="1" x14ac:dyDescent="0.3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hidden="1" x14ac:dyDescent="0.3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hidden="1" x14ac:dyDescent="0.3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hidden="1" x14ac:dyDescent="0.3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hidden="1" x14ac:dyDescent="0.3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hidden="1" x14ac:dyDescent="0.3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hidden="1" x14ac:dyDescent="0.3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hidden="1" x14ac:dyDescent="0.3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hidden="1" x14ac:dyDescent="0.3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hidden="1" x14ac:dyDescent="0.3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hidden="1" x14ac:dyDescent="0.3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hidden="1" x14ac:dyDescent="0.3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hidden="1" x14ac:dyDescent="0.3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hidden="1" x14ac:dyDescent="0.3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hidden="1" x14ac:dyDescent="0.3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hidden="1" x14ac:dyDescent="0.3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hidden="1" x14ac:dyDescent="0.3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hidden="1" x14ac:dyDescent="0.3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hidden="1" x14ac:dyDescent="0.3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hidden="1" x14ac:dyDescent="0.3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hidden="1" x14ac:dyDescent="0.3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hidden="1" x14ac:dyDescent="0.3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hidden="1" x14ac:dyDescent="0.3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hidden="1" x14ac:dyDescent="0.3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hidden="1" x14ac:dyDescent="0.3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hidden="1" x14ac:dyDescent="0.3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hidden="1" x14ac:dyDescent="0.3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hidden="1" x14ac:dyDescent="0.3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hidden="1" x14ac:dyDescent="0.3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hidden="1" x14ac:dyDescent="0.3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hidden="1" x14ac:dyDescent="0.3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hidden="1" x14ac:dyDescent="0.3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hidden="1" x14ac:dyDescent="0.3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hidden="1" x14ac:dyDescent="0.3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hidden="1" x14ac:dyDescent="0.3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hidden="1" x14ac:dyDescent="0.3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hidden="1" x14ac:dyDescent="0.3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hidden="1" x14ac:dyDescent="0.3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hidden="1" x14ac:dyDescent="0.3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hidden="1" x14ac:dyDescent="0.3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hidden="1" x14ac:dyDescent="0.3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hidden="1" x14ac:dyDescent="0.3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hidden="1" x14ac:dyDescent="0.3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hidden="1" x14ac:dyDescent="0.3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hidden="1" x14ac:dyDescent="0.3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hidden="1" x14ac:dyDescent="0.3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hidden="1" x14ac:dyDescent="0.3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hidden="1" x14ac:dyDescent="0.3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hidden="1" x14ac:dyDescent="0.3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hidden="1" x14ac:dyDescent="0.3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hidden="1" x14ac:dyDescent="0.3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hidden="1" x14ac:dyDescent="0.3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hidden="1" x14ac:dyDescent="0.3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hidden="1" x14ac:dyDescent="0.3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hidden="1" x14ac:dyDescent="0.3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hidden="1" x14ac:dyDescent="0.3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hidden="1" x14ac:dyDescent="0.3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hidden="1" x14ac:dyDescent="0.3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hidden="1" x14ac:dyDescent="0.3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hidden="1" x14ac:dyDescent="0.3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hidden="1" x14ac:dyDescent="0.3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hidden="1" x14ac:dyDescent="0.3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hidden="1" x14ac:dyDescent="0.3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hidden="1" x14ac:dyDescent="0.3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hidden="1" x14ac:dyDescent="0.3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hidden="1" x14ac:dyDescent="0.3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hidden="1" x14ac:dyDescent="0.3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hidden="1" x14ac:dyDescent="0.3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hidden="1" x14ac:dyDescent="0.3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hidden="1" x14ac:dyDescent="0.3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hidden="1" x14ac:dyDescent="0.3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hidden="1" x14ac:dyDescent="0.3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hidden="1" x14ac:dyDescent="0.3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hidden="1" x14ac:dyDescent="0.3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hidden="1" x14ac:dyDescent="0.3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hidden="1" x14ac:dyDescent="0.3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hidden="1" x14ac:dyDescent="0.3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hidden="1" x14ac:dyDescent="0.3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hidden="1" x14ac:dyDescent="0.3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hidden="1" x14ac:dyDescent="0.3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hidden="1" x14ac:dyDescent="0.3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hidden="1" x14ac:dyDescent="0.3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hidden="1" x14ac:dyDescent="0.3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hidden="1" x14ac:dyDescent="0.3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hidden="1" x14ac:dyDescent="0.3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hidden="1" x14ac:dyDescent="0.3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hidden="1" x14ac:dyDescent="0.3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hidden="1" x14ac:dyDescent="0.3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hidden="1" x14ac:dyDescent="0.3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hidden="1" x14ac:dyDescent="0.3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hidden="1" x14ac:dyDescent="0.3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hidden="1" x14ac:dyDescent="0.3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hidden="1" x14ac:dyDescent="0.3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hidden="1" x14ac:dyDescent="0.3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hidden="1" x14ac:dyDescent="0.3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hidden="1" x14ac:dyDescent="0.3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hidden="1" x14ac:dyDescent="0.3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hidden="1" x14ac:dyDescent="0.3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hidden="1" x14ac:dyDescent="0.3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hidden="1" x14ac:dyDescent="0.3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hidden="1" x14ac:dyDescent="0.3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hidden="1" x14ac:dyDescent="0.3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hidden="1" x14ac:dyDescent="0.3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hidden="1" x14ac:dyDescent="0.3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hidden="1" x14ac:dyDescent="0.3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hidden="1" x14ac:dyDescent="0.3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hidden="1" x14ac:dyDescent="0.3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hidden="1" x14ac:dyDescent="0.3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hidden="1" x14ac:dyDescent="0.3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hidden="1" x14ac:dyDescent="0.3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hidden="1" x14ac:dyDescent="0.3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hidden="1" x14ac:dyDescent="0.3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hidden="1" x14ac:dyDescent="0.3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hidden="1" x14ac:dyDescent="0.3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hidden="1" x14ac:dyDescent="0.3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hidden="1" x14ac:dyDescent="0.3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hidden="1" x14ac:dyDescent="0.3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hidden="1" x14ac:dyDescent="0.3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hidden="1" x14ac:dyDescent="0.3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hidden="1" x14ac:dyDescent="0.3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hidden="1" x14ac:dyDescent="0.3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hidden="1" x14ac:dyDescent="0.3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hidden="1" x14ac:dyDescent="0.3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hidden="1" x14ac:dyDescent="0.3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hidden="1" x14ac:dyDescent="0.3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hidden="1" x14ac:dyDescent="0.3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hidden="1" x14ac:dyDescent="0.3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hidden="1" x14ac:dyDescent="0.3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hidden="1" x14ac:dyDescent="0.3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hidden="1" x14ac:dyDescent="0.3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hidden="1" x14ac:dyDescent="0.3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hidden="1" x14ac:dyDescent="0.3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hidden="1" x14ac:dyDescent="0.3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hidden="1" x14ac:dyDescent="0.3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hidden="1" x14ac:dyDescent="0.3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hidden="1" x14ac:dyDescent="0.3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hidden="1" x14ac:dyDescent="0.3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hidden="1" x14ac:dyDescent="0.3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hidden="1" x14ac:dyDescent="0.3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hidden="1" x14ac:dyDescent="0.3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hidden="1" x14ac:dyDescent="0.3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hidden="1" x14ac:dyDescent="0.3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hidden="1" x14ac:dyDescent="0.3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hidden="1" x14ac:dyDescent="0.3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hidden="1" x14ac:dyDescent="0.3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hidden="1" x14ac:dyDescent="0.3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hidden="1" x14ac:dyDescent="0.3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hidden="1" x14ac:dyDescent="0.3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hidden="1" x14ac:dyDescent="0.3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hidden="1" x14ac:dyDescent="0.3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hidden="1" x14ac:dyDescent="0.3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hidden="1" x14ac:dyDescent="0.3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hidden="1" x14ac:dyDescent="0.3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hidden="1" x14ac:dyDescent="0.3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hidden="1" x14ac:dyDescent="0.3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hidden="1" x14ac:dyDescent="0.3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hidden="1" x14ac:dyDescent="0.3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hidden="1" x14ac:dyDescent="0.3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hidden="1" x14ac:dyDescent="0.3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hidden="1" x14ac:dyDescent="0.3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hidden="1" x14ac:dyDescent="0.3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hidden="1" x14ac:dyDescent="0.3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hidden="1" x14ac:dyDescent="0.3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hidden="1" x14ac:dyDescent="0.3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hidden="1" x14ac:dyDescent="0.3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hidden="1" x14ac:dyDescent="0.3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hidden="1" x14ac:dyDescent="0.3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hidden="1" x14ac:dyDescent="0.3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hidden="1" x14ac:dyDescent="0.3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hidden="1" x14ac:dyDescent="0.3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hidden="1" x14ac:dyDescent="0.3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hidden="1" x14ac:dyDescent="0.3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hidden="1" x14ac:dyDescent="0.3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hidden="1" x14ac:dyDescent="0.3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hidden="1" x14ac:dyDescent="0.3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hidden="1" x14ac:dyDescent="0.3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hidden="1" x14ac:dyDescent="0.3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hidden="1" x14ac:dyDescent="0.3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hidden="1" x14ac:dyDescent="0.3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utoFilter="0"/>
  <autoFilter ref="A2:I1002" xr:uid="{00000000-0009-0000-0000-000007000000}">
    <filterColumn colId="2">
      <filters>
        <filter val="ÜÜRITAV PIND"/>
      </filters>
    </filterColumn>
  </autoFilter>
  <conditionalFormatting sqref="AW3:BD48">
    <cfRule type="expression" dxfId="16" priority="2">
      <formula>AND($AW3&lt;&gt;"",$BF3="")</formula>
    </cfRule>
    <cfRule type="expression" dxfId="15" priority="3">
      <formula>$AW3&lt;&gt;""</formula>
    </cfRule>
  </conditionalFormatting>
  <conditionalFormatting sqref="BF3:BG50">
    <cfRule type="expression" dxfId="14" priority="1">
      <formula>OR($BF3&lt;&gt;"",$BG3&lt;&gt;"")</formula>
    </cfRule>
  </conditionalFormatting>
  <pageMargins left="0.7" right="0.7" top="0.75" bottom="0.75" header="0.3" footer="0.3"/>
  <pageSetup paperSize="8" scale="36"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4.5" x14ac:dyDescent="0.3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B37" sqref="B37"/>
    </sheetView>
  </sheetViews>
  <sheetFormatPr defaultColWidth="9.1796875" defaultRowHeight="14.5" x14ac:dyDescent="0.35"/>
  <cols>
    <col min="1" max="1" width="37" style="11" bestFit="1" customWidth="1"/>
    <col min="2" max="2" width="56.453125" style="12" customWidth="1"/>
    <col min="3" max="16384" width="9.1796875" style="9"/>
  </cols>
  <sheetData>
    <row r="1" spans="1:3" x14ac:dyDescent="0.35">
      <c r="A1" s="8" t="s">
        <v>15</v>
      </c>
      <c r="B1" s="49" t="s">
        <v>16</v>
      </c>
    </row>
    <row r="2" spans="1:3" x14ac:dyDescent="0.35">
      <c r="A2" s="8" t="s">
        <v>17</v>
      </c>
      <c r="B2" s="49" t="s">
        <v>18</v>
      </c>
    </row>
    <row r="3" spans="1:3" x14ac:dyDescent="0.35">
      <c r="A3" s="8" t="s">
        <v>19</v>
      </c>
      <c r="B3" s="49" t="s">
        <v>20</v>
      </c>
    </row>
    <row r="4" spans="1:3" x14ac:dyDescent="0.35">
      <c r="A4" s="8" t="s">
        <v>21</v>
      </c>
      <c r="B4" s="65"/>
    </row>
    <row r="5" spans="1:3" x14ac:dyDescent="0.35">
      <c r="A5" s="8" t="s">
        <v>22</v>
      </c>
      <c r="B5" s="49"/>
    </row>
    <row r="6" spans="1:3" x14ac:dyDescent="0.35">
      <c r="A6" s="8" t="s">
        <v>23</v>
      </c>
      <c r="B6" s="49"/>
    </row>
    <row r="7" spans="1:3" x14ac:dyDescent="0.35">
      <c r="A7" s="8" t="s">
        <v>24</v>
      </c>
      <c r="B7" s="50"/>
      <c r="C7" s="26"/>
    </row>
    <row r="11" spans="1:3" x14ac:dyDescent="0.35">
      <c r="A11" s="10" t="s">
        <v>25</v>
      </c>
      <c r="B11" s="10" t="s">
        <v>26</v>
      </c>
      <c r="C11" s="11"/>
    </row>
    <row r="12" spans="1:3" ht="16.5" x14ac:dyDescent="0.35">
      <c r="A12" s="11" t="s">
        <v>27</v>
      </c>
      <c r="B12" s="51">
        <f>Eksplikatsioon_summad!B4</f>
        <v>0</v>
      </c>
      <c r="C12" s="11"/>
    </row>
    <row r="13" spans="1:3" ht="16.5" x14ac:dyDescent="0.35">
      <c r="A13" s="11" t="s">
        <v>28</v>
      </c>
      <c r="B13" s="51">
        <f>Eksplikatsioon_summad!B5</f>
        <v>9690.0999999999967</v>
      </c>
      <c r="C13" s="11"/>
    </row>
    <row r="14" spans="1:3" ht="16.5" x14ac:dyDescent="0.35">
      <c r="A14" s="11" t="s">
        <v>29</v>
      </c>
      <c r="B14" s="51">
        <f>Eksplikatsioon_summad!B6</f>
        <v>0</v>
      </c>
      <c r="C14" s="11"/>
    </row>
    <row r="15" spans="1:3" ht="16.5" x14ac:dyDescent="0.35">
      <c r="A15" s="11" t="s">
        <v>30</v>
      </c>
      <c r="B15" s="51">
        <f>Eksplikatsioon_summad!B7</f>
        <v>8736.4999999999982</v>
      </c>
      <c r="C15" s="11"/>
    </row>
    <row r="16" spans="1:3" ht="16.5" x14ac:dyDescent="0.35">
      <c r="A16" s="11" t="s">
        <v>31</v>
      </c>
      <c r="B16" s="54">
        <f>Eksplikatsioon_summad!B8</f>
        <v>0</v>
      </c>
    </row>
    <row r="17" spans="1:2" ht="16.5" x14ac:dyDescent="0.35">
      <c r="A17" s="11" t="s">
        <v>32</v>
      </c>
      <c r="B17" s="54">
        <f>Eksplikatsioon_summad!B9</f>
        <v>0</v>
      </c>
    </row>
    <row r="18" spans="1:2" ht="16.5" x14ac:dyDescent="0.35">
      <c r="A18" s="48" t="s">
        <v>33</v>
      </c>
      <c r="B18" s="54">
        <f>Eksplikatsioon_summad!B10</f>
        <v>0</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3"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796875" defaultRowHeight="14.5" x14ac:dyDescent="0.35"/>
  <cols>
    <col min="1" max="1" width="42.7265625" style="11" customWidth="1"/>
    <col min="2" max="2" width="21.54296875" style="51" bestFit="1" customWidth="1"/>
    <col min="3" max="27" width="8.7265625" style="14" customWidth="1"/>
    <col min="28" max="28" width="8.7265625" style="9" customWidth="1"/>
    <col min="29" max="29" width="9.7265625" style="9" hidden="1" customWidth="1"/>
    <col min="30" max="16384" width="9.1796875" style="9"/>
  </cols>
  <sheetData>
    <row r="1" spans="1:31" x14ac:dyDescent="0.35">
      <c r="A1" s="10" t="s">
        <v>17</v>
      </c>
      <c r="B1" s="55" t="str">
        <f>IF('Hoone üldandmed'!B2="","",'Hoone üldandmed'!B2)</f>
        <v>Kalevi tn 1, Tartu linn, Tartu linn, Tartu maakond</v>
      </c>
      <c r="C1" s="20"/>
      <c r="D1" s="20"/>
      <c r="E1" s="20"/>
      <c r="F1" s="20"/>
      <c r="G1" s="20"/>
      <c r="H1" s="20"/>
      <c r="I1" s="20"/>
      <c r="J1" s="20"/>
      <c r="K1" s="20"/>
      <c r="L1" s="20"/>
      <c r="M1" s="20"/>
      <c r="N1" s="20"/>
      <c r="O1" s="20"/>
      <c r="P1" s="20"/>
      <c r="Q1" s="20"/>
      <c r="R1" s="20"/>
      <c r="S1" s="20"/>
      <c r="T1" s="20"/>
      <c r="U1" s="20"/>
      <c r="V1" s="20"/>
      <c r="W1" s="20"/>
      <c r="X1" s="20"/>
      <c r="Y1" s="20"/>
      <c r="Z1" s="20"/>
      <c r="AA1" s="20"/>
      <c r="AC1" s="20" t="s">
        <v>34</v>
      </c>
    </row>
    <row r="3" spans="1:31" x14ac:dyDescent="0.35">
      <c r="A3" s="10" t="s">
        <v>35</v>
      </c>
    </row>
    <row r="4" spans="1:31" x14ac:dyDescent="0.35">
      <c r="A4" s="21" t="s">
        <v>36</v>
      </c>
      <c r="B4" s="56"/>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35">
      <c r="A5" s="21" t="s">
        <v>37</v>
      </c>
      <c r="B5" s="51">
        <f>SUMIF(A:A,"Korruse netopind (KNP):",B:B)</f>
        <v>9690.0999999999967</v>
      </c>
    </row>
    <row r="6" spans="1:31" x14ac:dyDescent="0.35">
      <c r="A6" s="21" t="s">
        <v>38</v>
      </c>
      <c r="B6" s="51">
        <f>SUMIF(A:A,"Korruse suletud netopind (KSNP):",B:B)</f>
        <v>0</v>
      </c>
    </row>
    <row r="7" spans="1:31" x14ac:dyDescent="0.35">
      <c r="A7" s="21" t="s">
        <v>39</v>
      </c>
      <c r="B7" s="51">
        <f>SUMIF(A:A,"Korruse üüritav pind (KÜP):",B:B)</f>
        <v>8736.4999999999982</v>
      </c>
    </row>
    <row r="8" spans="1:31" x14ac:dyDescent="0.35">
      <c r="A8" s="21" t="s">
        <v>40</v>
      </c>
      <c r="B8" s="51">
        <f>SUMIF(A:A,"Korruse kasulik pind (KKP):",B:B)</f>
        <v>0</v>
      </c>
    </row>
    <row r="9" spans="1:31" x14ac:dyDescent="0.35">
      <c r="A9" s="21" t="s">
        <v>41</v>
      </c>
      <c r="B9" s="51">
        <f>SUMIF(A:A,"Korruse brutopind (KBP):",B:B)</f>
        <v>0</v>
      </c>
    </row>
    <row r="10" spans="1:31" x14ac:dyDescent="0.35">
      <c r="A10" s="21" t="s">
        <v>42</v>
      </c>
      <c r="B10" s="56"/>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35">
      <c r="A12" s="10" t="str">
        <f>IF(AND('Hoone üldandmed'!B3="",'Hoone üldandmed'!B4=""),"","EKSPLIKATSIOON KORRUSTE KAUPA:")</f>
        <v>EKSPLIKATSIOON KORRUSTE KAUPA:</v>
      </c>
    </row>
    <row r="13" spans="1:31" x14ac:dyDescent="0.35">
      <c r="A13" s="10" t="str">
        <f>IF(AND('Hoone üldandmed'!B3="",'Hoone üldandmed'!B4=""),"",MIN(Tabelid!F:F)&amp;"."&amp;" Korrus")</f>
        <v>1. Korrus</v>
      </c>
      <c r="AC13" s="23">
        <f>IFERROR(IF(FIND(".",A13)=3,LEFT(A13,2),LEFT(A13,1))*1,"")</f>
        <v>1</v>
      </c>
      <c r="AE13" s="20"/>
    </row>
    <row r="14" spans="1:31" x14ac:dyDescent="0.35">
      <c r="A14" s="21" t="str">
        <f>IF(A13="","",Tabelid!D2)</f>
        <v>Korruse üüritav pind (KÜP):</v>
      </c>
      <c r="B14" s="51">
        <f>IF(A14="","",SUMIFS(Eksplikatsioon!F:F,Eksplikatsioon!A:A,AC14,Eksplikatsioon!C:C,Tabelid!E2))</f>
        <v>1781.4</v>
      </c>
      <c r="AC14" s="23">
        <f>AC13</f>
        <v>1</v>
      </c>
    </row>
    <row r="15" spans="1:31" x14ac:dyDescent="0.35">
      <c r="A15" s="21" t="str">
        <f>IF(A14="","",Tabelid!D3)</f>
        <v>Korruse vertikaalsete ühendusteede pind (KÜTP):</v>
      </c>
      <c r="B15" s="51">
        <f>IF(A15="","",SUMIFS(Eksplikatsioon!F:F,Eksplikatsioon!A:A,AC15,Eksplikatsioon!C:C,Tabelid!E3))</f>
        <v>124.60000000000002</v>
      </c>
      <c r="D15" s="41"/>
      <c r="AC15" s="23">
        <f t="shared" ref="AC15:AC22" si="0">AC14</f>
        <v>1</v>
      </c>
    </row>
    <row r="16" spans="1:31" x14ac:dyDescent="0.35">
      <c r="A16" s="21" t="str">
        <f>IF(A15="","",Tabelid!D4)</f>
        <v>Korruse tehnopind (KTRP):</v>
      </c>
      <c r="B16" s="51">
        <f>IF(A16="","",SUMIFS(Eksplikatsioon!F:F,Eksplikatsioon!A:A,AC16,Eksplikatsioon!C:C,Tabelid!E4))</f>
        <v>75.8</v>
      </c>
      <c r="D16" s="41"/>
      <c r="AC16" s="23">
        <f t="shared" si="0"/>
        <v>1</v>
      </c>
    </row>
    <row r="17" spans="1:29" x14ac:dyDescent="0.35">
      <c r="A17" s="21" t="str">
        <f>IF(A16="","",Tabelid!D5)</f>
        <v>Korruse netopind (KNP):</v>
      </c>
      <c r="B17" s="51">
        <f>IF(A17="","",SUM(B14:B16)+B22)</f>
        <v>1981.8</v>
      </c>
      <c r="D17" s="41"/>
      <c r="E17" s="28"/>
      <c r="AC17" s="23">
        <f t="shared" si="0"/>
        <v>1</v>
      </c>
    </row>
    <row r="18" spans="1:29" x14ac:dyDescent="0.35">
      <c r="A18" s="21" t="str">
        <f>IF(A17="","",Tabelid!D6)</f>
        <v>Korruse suletud netopind (KSNP):</v>
      </c>
      <c r="B18" s="51">
        <f>IF(A18="","",SUMIFS(Eksplikatsioon!G:G,Eksplikatsioon!A:A,AC18))</f>
        <v>0</v>
      </c>
      <c r="D18" s="41"/>
      <c r="AC18" s="23">
        <f>AC17</f>
        <v>1</v>
      </c>
    </row>
    <row r="19" spans="1:29" x14ac:dyDescent="0.35">
      <c r="A19" s="21" t="str">
        <f>IF(A17="","",Tabelid!D7)</f>
        <v>Korruse kasulik pind (KKP):</v>
      </c>
      <c r="B19" s="56"/>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1</v>
      </c>
    </row>
    <row r="20" spans="1:29" x14ac:dyDescent="0.35">
      <c r="A20" s="21" t="str">
        <f>IF(A19="","",Tabelid!D8)</f>
        <v>Korruse brutopind (KBP):</v>
      </c>
      <c r="B20" s="56"/>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1</v>
      </c>
    </row>
    <row r="21" spans="1:29" x14ac:dyDescent="0.35">
      <c r="A21" s="21" t="str">
        <f>IF(A20="","",Tabelid!D9)</f>
        <v>Korruse avatud netopind (KANP):</v>
      </c>
      <c r="B21" s="51">
        <f>IF(A21="","",SUMIFS(Eksplikatsioon!F:F,Eksplikatsioon!A:A,AC21,Eksplikatsioon!C:C,Tabelid!E9))</f>
        <v>0</v>
      </c>
      <c r="D21" s="41"/>
      <c r="AC21" s="23">
        <f t="shared" si="0"/>
        <v>1</v>
      </c>
    </row>
    <row r="22" spans="1:29" x14ac:dyDescent="0.35">
      <c r="A22" s="21" t="str">
        <f>IF(A21="","",Tabelid!D10)</f>
        <v>Korruse passiivne vakantsus (KPV):</v>
      </c>
      <c r="B22" s="51">
        <f>IF(A22="","",SUMIFS(Eksplikatsioon!F:F,Eksplikatsioon!A:A,AC22,Eksplikatsioon!C:C,Tabelid!E10))</f>
        <v>0</v>
      </c>
      <c r="D22" s="41"/>
      <c r="AC22" s="23">
        <f t="shared" si="0"/>
        <v>1</v>
      </c>
    </row>
    <row r="23" spans="1:29" x14ac:dyDescent="0.35">
      <c r="A23" s="10" t="str">
        <f>IF(COUNTIF(Tabelid!G:G,TRUE)/10-Tabelid!H11&gt;0,MIN(Tabelid!F:F)+Tabelid!H11&amp;"."&amp;" Korrus","")</f>
        <v>2. Korrus</v>
      </c>
      <c r="D23" s="41"/>
      <c r="AC23" s="23">
        <f>IFERROR(IF(FIND(".",A23)=3,LEFT(A23,2),LEFT(A23,1))*1,"")</f>
        <v>2</v>
      </c>
    </row>
    <row r="24" spans="1:29" x14ac:dyDescent="0.35">
      <c r="A24" s="21" t="str">
        <f>IF(A23="","",Tabelid!D12)</f>
        <v>Korruse üüritav pind (KÜP):</v>
      </c>
      <c r="B24" s="51">
        <f>IF(A24="","",SUMIFS(Eksplikatsioon!F:F,Eksplikatsioon!A:A,AC24,Eksplikatsioon!C:C,Tabelid!E12))</f>
        <v>1603.8000000000006</v>
      </c>
      <c r="D24" s="41"/>
      <c r="AC24" s="23">
        <f>AC23</f>
        <v>2</v>
      </c>
    </row>
    <row r="25" spans="1:29" x14ac:dyDescent="0.35">
      <c r="A25" s="21" t="str">
        <f>IF(A24="","",Tabelid!D13)</f>
        <v>Korruse vertikaalsete ühendusteede pind (KÜTP):</v>
      </c>
      <c r="B25" s="51">
        <f>IF(A25="","",SUMIFS(Eksplikatsioon!F:F,Eksplikatsioon!A:A,AC25,Eksplikatsioon!C:C,Tabelid!E13))</f>
        <v>99.5</v>
      </c>
      <c r="D25" s="41"/>
      <c r="AC25" s="23">
        <f t="shared" ref="AC25:AC32" si="1">AC24</f>
        <v>2</v>
      </c>
    </row>
    <row r="26" spans="1:29" x14ac:dyDescent="0.35">
      <c r="A26" s="21" t="str">
        <f>IF(A25="","",Tabelid!D14)</f>
        <v>Korruse tehnopind (KTRP):</v>
      </c>
      <c r="B26" s="51">
        <f>IF(A26="","",SUMIFS(Eksplikatsioon!F:F,Eksplikatsioon!A:A,AC26,Eksplikatsioon!C:C,Tabelid!E14))</f>
        <v>206</v>
      </c>
      <c r="D26" s="41"/>
      <c r="AC26" s="23">
        <f t="shared" si="1"/>
        <v>2</v>
      </c>
    </row>
    <row r="27" spans="1:29" x14ac:dyDescent="0.35">
      <c r="A27" s="21" t="str">
        <f>IF(A26="","",Tabelid!D15)</f>
        <v>Korruse netopind (KNP):</v>
      </c>
      <c r="B27" s="51">
        <f>IF(A27="","",SUM(B24:B26)+B32)</f>
        <v>1909.3000000000006</v>
      </c>
      <c r="D27" s="41"/>
      <c r="AC27" s="23">
        <f t="shared" si="1"/>
        <v>2</v>
      </c>
    </row>
    <row r="28" spans="1:29" x14ac:dyDescent="0.35">
      <c r="A28" s="21" t="str">
        <f>IF(A27="","",Tabelid!D16)</f>
        <v>Korruse suletud netopind (KSNP):</v>
      </c>
      <c r="B28" s="51">
        <f>IF(A28="","",SUMIFS(Eksplikatsioon!G:G,Eksplikatsioon!A:A,AC28))</f>
        <v>0</v>
      </c>
      <c r="D28" s="41"/>
      <c r="AC28" s="23">
        <f>AC27</f>
        <v>2</v>
      </c>
    </row>
    <row r="29" spans="1:29" x14ac:dyDescent="0.35">
      <c r="A29" s="21" t="str">
        <f>IF(A27="","",Tabelid!D17)</f>
        <v>Korruse kasulik pind (KKP):</v>
      </c>
      <c r="B29" s="56"/>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2</v>
      </c>
    </row>
    <row r="30" spans="1:29" x14ac:dyDescent="0.35">
      <c r="A30" s="21" t="str">
        <f>IF(A29="","",Tabelid!D18)</f>
        <v>Korruse brutopind (KBP):</v>
      </c>
      <c r="B30" s="56"/>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2</v>
      </c>
    </row>
    <row r="31" spans="1:29" x14ac:dyDescent="0.35">
      <c r="A31" s="21" t="str">
        <f>IF(A30="","",Tabelid!D19)</f>
        <v>Korruse avatud netopind (KANP):</v>
      </c>
      <c r="B31" s="51">
        <f>IF(A31="","",SUMIFS(Eksplikatsioon!F:F,Eksplikatsioon!A:A,AC31,Eksplikatsioon!C:C,Tabelid!E19))</f>
        <v>0</v>
      </c>
      <c r="AC31" s="23">
        <f t="shared" si="1"/>
        <v>2</v>
      </c>
    </row>
    <row r="32" spans="1:29" x14ac:dyDescent="0.35">
      <c r="A32" s="21" t="str">
        <f>IF(A31="","",Tabelid!D20)</f>
        <v>Korruse passiivne vakantsus (KPV):</v>
      </c>
      <c r="B32" s="51">
        <f>IF(A32="","",SUMIFS(Eksplikatsioon!F:F,Eksplikatsioon!A:A,AC32,Eksplikatsioon!C:C,Tabelid!E20))</f>
        <v>0</v>
      </c>
      <c r="AC32" s="23">
        <f t="shared" si="1"/>
        <v>2</v>
      </c>
    </row>
    <row r="33" spans="1:29" x14ac:dyDescent="0.35">
      <c r="A33" s="10" t="str">
        <f>IF(COUNTIF(Tabelid!G:G,TRUE)/10-Tabelid!H21&gt;0,MIN(Tabelid!F:F)+Tabelid!H21&amp;"."&amp;" Korrus","")</f>
        <v>3. Korrus</v>
      </c>
      <c r="AC33" s="23">
        <f>IFERROR(IF(FIND(".",A33)=3,LEFT(A33,2),LEFT(A33,1))*1,"")</f>
        <v>3</v>
      </c>
    </row>
    <row r="34" spans="1:29" x14ac:dyDescent="0.35">
      <c r="A34" s="21" t="str">
        <f>IF(A33="","",Tabelid!D22)</f>
        <v>Korruse üüritav pind (KÜP):</v>
      </c>
      <c r="B34" s="51">
        <f>IF(A34="","",SUMIFS(Eksplikatsioon!F:F,Eksplikatsioon!A:A,AC34,Eksplikatsioon!C:C,Tabelid!E22))</f>
        <v>1800.6999999999985</v>
      </c>
      <c r="AC34" s="23">
        <f>AC33</f>
        <v>3</v>
      </c>
    </row>
    <row r="35" spans="1:29" x14ac:dyDescent="0.35">
      <c r="A35" s="21" t="str">
        <f>IF(A34="","",Tabelid!D23)</f>
        <v>Korruse vertikaalsete ühendusteede pind (KÜTP):</v>
      </c>
      <c r="B35" s="51">
        <f>IF(A35="","",SUMIFS(Eksplikatsioon!F:F,Eksplikatsioon!A:A,AC35,Eksplikatsioon!C:C,Tabelid!E23))</f>
        <v>83.4</v>
      </c>
      <c r="AC35" s="23">
        <f t="shared" ref="AC35:AC42" si="2">AC34</f>
        <v>3</v>
      </c>
    </row>
    <row r="36" spans="1:29" x14ac:dyDescent="0.35">
      <c r="A36" s="21" t="str">
        <f>IF(A35="","",Tabelid!D24)</f>
        <v>Korruse tehnopind (KTRP):</v>
      </c>
      <c r="B36" s="51">
        <f>IF(A36="","",SUMIFS(Eksplikatsioon!F:F,Eksplikatsioon!A:A,AC36,Eksplikatsioon!C:C,Tabelid!E24))</f>
        <v>14.6</v>
      </c>
      <c r="AC36" s="23">
        <f t="shared" si="2"/>
        <v>3</v>
      </c>
    </row>
    <row r="37" spans="1:29" x14ac:dyDescent="0.35">
      <c r="A37" s="21" t="str">
        <f>IF(A36="","",Tabelid!D25)</f>
        <v>Korruse netopind (KNP):</v>
      </c>
      <c r="B37" s="51">
        <f>IF(A37="","",SUM(B34:B36)+B42)</f>
        <v>1898.6999999999985</v>
      </c>
      <c r="AC37" s="23">
        <f t="shared" si="2"/>
        <v>3</v>
      </c>
    </row>
    <row r="38" spans="1:29" x14ac:dyDescent="0.35">
      <c r="A38" s="21" t="str">
        <f>IF(A37="","",Tabelid!D26)</f>
        <v>Korruse suletud netopind (KSNP):</v>
      </c>
      <c r="B38" s="51">
        <f>IF(A38="","",SUMIFS(Eksplikatsioon!G:G,Eksplikatsioon!A:A,AC38))</f>
        <v>0</v>
      </c>
      <c r="AC38" s="23">
        <f>AC37</f>
        <v>3</v>
      </c>
    </row>
    <row r="39" spans="1:29" x14ac:dyDescent="0.35">
      <c r="A39" s="21" t="str">
        <f>IF(A37="","",Tabelid!D27)</f>
        <v>Korruse kasulik pind (KKP):</v>
      </c>
      <c r="B39" s="56"/>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3</v>
      </c>
    </row>
    <row r="40" spans="1:29" x14ac:dyDescent="0.35">
      <c r="A40" s="21" t="str">
        <f>IF(A39="","",Tabelid!D28)</f>
        <v>Korruse brutopind (KBP):</v>
      </c>
      <c r="B40" s="56"/>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3</v>
      </c>
    </row>
    <row r="41" spans="1:29" x14ac:dyDescent="0.35">
      <c r="A41" s="21" t="str">
        <f>IF(A40="","",Tabelid!D29)</f>
        <v>Korruse avatud netopind (KANP):</v>
      </c>
      <c r="B41" s="51">
        <f>IF(A41="","",SUMIFS(Eksplikatsioon!F:F,Eksplikatsioon!A:A,AC41,Eksplikatsioon!C:C,Tabelid!E29))</f>
        <v>0</v>
      </c>
      <c r="AC41" s="23">
        <f t="shared" si="2"/>
        <v>3</v>
      </c>
    </row>
    <row r="42" spans="1:29" x14ac:dyDescent="0.35">
      <c r="A42" s="21" t="str">
        <f>IF(A41="","",Tabelid!D30)</f>
        <v>Korruse passiivne vakantsus (KPV):</v>
      </c>
      <c r="B42" s="51">
        <f>IF(A42="","",SUMIFS(Eksplikatsioon!F:F,Eksplikatsioon!A:A,AC42,Eksplikatsioon!C:C,Tabelid!E30))</f>
        <v>0</v>
      </c>
      <c r="AC42" s="23">
        <f t="shared" si="2"/>
        <v>3</v>
      </c>
    </row>
    <row r="43" spans="1:29" x14ac:dyDescent="0.35">
      <c r="A43" s="10" t="str">
        <f>IF(COUNTIF(Tabelid!G:G,TRUE)/10-Tabelid!H31&gt;0,MIN(Tabelid!F:F)+Tabelid!H31&amp;"."&amp;" Korrus","")</f>
        <v>4. Korrus</v>
      </c>
      <c r="AC43" s="23">
        <f>IFERROR(IF(FIND(".",A43)=3,LEFT(A43,2),LEFT(A43,1))*1,"")</f>
        <v>4</v>
      </c>
    </row>
    <row r="44" spans="1:29" x14ac:dyDescent="0.35">
      <c r="A44" s="21" t="str">
        <f>IF(A43="","",Tabelid!D32)</f>
        <v>Korruse üüritav pind (KÜP):</v>
      </c>
      <c r="B44" s="51">
        <f>IF(A44="","",SUMIFS(Eksplikatsioon!F:F,Eksplikatsioon!A:A,AC44,Eksplikatsioon!C:C,Tabelid!E32))</f>
        <v>1785.3999999999992</v>
      </c>
      <c r="AC44" s="23">
        <f>AC43</f>
        <v>4</v>
      </c>
    </row>
    <row r="45" spans="1:29" x14ac:dyDescent="0.35">
      <c r="A45" s="21" t="str">
        <f>IF(A44="","",Tabelid!D33)</f>
        <v>Korruse vertikaalsete ühendusteede pind (KÜTP):</v>
      </c>
      <c r="B45" s="51">
        <f>IF(A45="","",SUMIFS(Eksplikatsioon!F:F,Eksplikatsioon!A:A,AC45,Eksplikatsioon!C:C,Tabelid!E33))</f>
        <v>83.600000000000009</v>
      </c>
      <c r="AC45" s="23">
        <f t="shared" ref="AC45:AC52" si="3">AC44</f>
        <v>4</v>
      </c>
    </row>
    <row r="46" spans="1:29" x14ac:dyDescent="0.35">
      <c r="A46" s="21" t="str">
        <f>IF(A45="","",Tabelid!D34)</f>
        <v>Korruse tehnopind (KTRP):</v>
      </c>
      <c r="B46" s="51">
        <f>IF(A46="","",SUMIFS(Eksplikatsioon!F:F,Eksplikatsioon!A:A,AC46,Eksplikatsioon!C:C,Tabelid!E34))</f>
        <v>7.7</v>
      </c>
      <c r="AC46" s="23">
        <f t="shared" si="3"/>
        <v>4</v>
      </c>
    </row>
    <row r="47" spans="1:29" x14ac:dyDescent="0.35">
      <c r="A47" s="21" t="str">
        <f>IF(A46="","",Tabelid!D35)</f>
        <v>Korruse netopind (KNP):</v>
      </c>
      <c r="B47" s="51">
        <f>IF(A47="","",SUM(B44:B46)+B52)</f>
        <v>1876.6999999999991</v>
      </c>
      <c r="AC47" s="23">
        <f t="shared" si="3"/>
        <v>4</v>
      </c>
    </row>
    <row r="48" spans="1:29" x14ac:dyDescent="0.35">
      <c r="A48" s="21" t="str">
        <f>IF(A47="","",Tabelid!D36)</f>
        <v>Korruse suletud netopind (KSNP):</v>
      </c>
      <c r="B48" s="51">
        <f>IF(A48="","",SUMIFS(Eksplikatsioon!G:G,Eksplikatsioon!A:A,AC48))</f>
        <v>0</v>
      </c>
      <c r="AC48" s="23">
        <f>AC47</f>
        <v>4</v>
      </c>
    </row>
    <row r="49" spans="1:29" x14ac:dyDescent="0.35">
      <c r="A49" s="21" t="str">
        <f>IF(A47="","",Tabelid!D37)</f>
        <v>Korruse kasulik pind (KKP):</v>
      </c>
      <c r="B49" s="56"/>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4</v>
      </c>
    </row>
    <row r="50" spans="1:29" x14ac:dyDescent="0.35">
      <c r="A50" s="21" t="str">
        <f>IF(A49="","",Tabelid!D38)</f>
        <v>Korruse brutopind (KBP):</v>
      </c>
      <c r="B50" s="56"/>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4</v>
      </c>
    </row>
    <row r="51" spans="1:29" x14ac:dyDescent="0.35">
      <c r="A51" s="21" t="str">
        <f>IF(A50="","",Tabelid!D39)</f>
        <v>Korruse avatud netopind (KANP):</v>
      </c>
      <c r="B51" s="51">
        <f>IF(A51="","",SUMIFS(Eksplikatsioon!F:F,Eksplikatsioon!A:A,AC51,Eksplikatsioon!C:C,Tabelid!E39))</f>
        <v>0</v>
      </c>
      <c r="AC51" s="23">
        <f t="shared" si="3"/>
        <v>4</v>
      </c>
    </row>
    <row r="52" spans="1:29" x14ac:dyDescent="0.35">
      <c r="A52" s="21" t="str">
        <f>IF(A51="","",Tabelid!D40)</f>
        <v>Korruse passiivne vakantsus (KPV):</v>
      </c>
      <c r="B52" s="51">
        <f>IF(A52="","",SUMIFS(Eksplikatsioon!F:F,Eksplikatsioon!A:A,AC52,Eksplikatsioon!C:C,Tabelid!E40))</f>
        <v>0</v>
      </c>
      <c r="AC52" s="23">
        <f t="shared" si="3"/>
        <v>4</v>
      </c>
    </row>
    <row r="53" spans="1:29" x14ac:dyDescent="0.35">
      <c r="A53" s="10" t="str">
        <f>IF(COUNTIF(Tabelid!G:G,TRUE)/10-Tabelid!H41&gt;0,MIN(Tabelid!F:F)+Tabelid!H41&amp;"."&amp;" Korrus","")</f>
        <v>5. Korrus</v>
      </c>
      <c r="AC53" s="23">
        <f>IFERROR(IF(FIND(".",A53)=3,LEFT(A53,2),LEFT(A53,1))*1,"")</f>
        <v>5</v>
      </c>
    </row>
    <row r="54" spans="1:29" x14ac:dyDescent="0.35">
      <c r="A54" s="21" t="str">
        <f>IF(A53="","",Tabelid!D42)</f>
        <v>Korruse üüritav pind (KÜP):</v>
      </c>
      <c r="B54" s="51">
        <f>IF(A54="","",SUMIFS(Eksplikatsioon!F:F,Eksplikatsioon!A:A,AC54,Eksplikatsioon!C:C,Tabelid!E42))</f>
        <v>1765.1999999999987</v>
      </c>
      <c r="AC54" s="23">
        <f>AC53</f>
        <v>5</v>
      </c>
    </row>
    <row r="55" spans="1:29" x14ac:dyDescent="0.35">
      <c r="A55" s="21" t="str">
        <f>IF(A54="","",Tabelid!D43)</f>
        <v>Korruse vertikaalsete ühendusteede pind (KÜTP):</v>
      </c>
      <c r="B55" s="51">
        <f>IF(A55="","",SUMIFS(Eksplikatsioon!F:F,Eksplikatsioon!A:A,AC55,Eksplikatsioon!C:C,Tabelid!E43))</f>
        <v>83.6</v>
      </c>
      <c r="AC55" s="23">
        <f t="shared" ref="AC55:AC62" si="4">AC54</f>
        <v>5</v>
      </c>
    </row>
    <row r="56" spans="1:29" x14ac:dyDescent="0.35">
      <c r="A56" s="21" t="str">
        <f>IF(A55="","",Tabelid!D44)</f>
        <v>Korruse tehnopind (KTRP):</v>
      </c>
      <c r="B56" s="51">
        <f>IF(A56="","",SUMIFS(Eksplikatsioon!F:F,Eksplikatsioon!A:A,AC56,Eksplikatsioon!C:C,Tabelid!E44))</f>
        <v>14.100000000000001</v>
      </c>
      <c r="AC56" s="23">
        <f t="shared" si="4"/>
        <v>5</v>
      </c>
    </row>
    <row r="57" spans="1:29" x14ac:dyDescent="0.35">
      <c r="A57" s="21" t="str">
        <f>IF(A56="","",Tabelid!D45)</f>
        <v>Korruse netopind (KNP):</v>
      </c>
      <c r="B57" s="51">
        <f>IF(A57="","",SUM(B54:B56)+B62)</f>
        <v>1862.8999999999985</v>
      </c>
      <c r="AC57" s="23">
        <f t="shared" si="4"/>
        <v>5</v>
      </c>
    </row>
    <row r="58" spans="1:29" x14ac:dyDescent="0.35">
      <c r="A58" s="21" t="str">
        <f>IF(A57="","",Tabelid!D46)</f>
        <v>Korruse suletud netopind (KSNP):</v>
      </c>
      <c r="B58" s="51">
        <f>IF(A58="","",SUMIFS(Eksplikatsioon!G:G,Eksplikatsioon!A:A,AC58))</f>
        <v>0</v>
      </c>
      <c r="AC58" s="23">
        <f>AC57</f>
        <v>5</v>
      </c>
    </row>
    <row r="59" spans="1:29" x14ac:dyDescent="0.35">
      <c r="A59" s="21" t="str">
        <f>IF(A57="","",Tabelid!D47)</f>
        <v>Korruse kasulik pind (KKP):</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5</v>
      </c>
    </row>
    <row r="60" spans="1:29" x14ac:dyDescent="0.35">
      <c r="A60" s="21" t="str">
        <f>IF(A59="","",Tabelid!D48)</f>
        <v>Korruse brutopind (KBP):</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5</v>
      </c>
    </row>
    <row r="61" spans="1:29" x14ac:dyDescent="0.35">
      <c r="A61" s="21" t="str">
        <f>IF(A60="","",Tabelid!D49)</f>
        <v>Korruse avatud netopind (KANP):</v>
      </c>
      <c r="B61" s="51">
        <f>IF(A61="","",SUMIFS(Eksplikatsioon!F:F,Eksplikatsioon!A:A,AC61,Eksplikatsioon!C:C,Tabelid!E49))</f>
        <v>0</v>
      </c>
      <c r="AC61" s="23">
        <f t="shared" si="4"/>
        <v>5</v>
      </c>
    </row>
    <row r="62" spans="1:29" x14ac:dyDescent="0.35">
      <c r="A62" s="21" t="str">
        <f>IF(A61="","",Tabelid!D50)</f>
        <v>Korruse passiivne vakantsus (KPV):</v>
      </c>
      <c r="B62" s="51">
        <f>IF(A62="","",SUMIFS(Eksplikatsioon!F:F,Eksplikatsioon!A:A,AC62,Eksplikatsioon!C:C,Tabelid!E50))</f>
        <v>0</v>
      </c>
      <c r="AC62" s="23">
        <f t="shared" si="4"/>
        <v>5</v>
      </c>
    </row>
    <row r="63" spans="1:29" x14ac:dyDescent="0.35">
      <c r="A63" s="10" t="str">
        <f>IF(COUNTIF(Tabelid!G:G,TRUE)/10-Tabelid!H51&gt;0,MIN(Tabelid!F:F)+Tabelid!H51&amp;"."&amp;" Korrus","")</f>
        <v>6. Korrus</v>
      </c>
      <c r="AC63" s="23">
        <f>IFERROR(IF(FIND(".",A63)=3,LEFT(A63,2),LEFT(A63,1))*1,"")</f>
        <v>6</v>
      </c>
    </row>
    <row r="64" spans="1:29" x14ac:dyDescent="0.35">
      <c r="A64" s="21" t="str">
        <f>IF(A63="","",Tabelid!D52)</f>
        <v>Korruse üüritav pind (KÜP):</v>
      </c>
      <c r="B64" s="51">
        <f>IF(A64="","",SUMIFS(Eksplikatsioon!F:F,Eksplikatsioon!A:A,AC64,Eksplikatsioon!C:C,Tabelid!E52))</f>
        <v>0</v>
      </c>
      <c r="AC64" s="23">
        <f>AC63</f>
        <v>6</v>
      </c>
    </row>
    <row r="65" spans="1:29" x14ac:dyDescent="0.35">
      <c r="A65" s="21" t="str">
        <f>IF(A64="","",Tabelid!D53)</f>
        <v>Korruse vertikaalsete ühendusteede pind (KÜTP):</v>
      </c>
      <c r="B65" s="51">
        <f>IF(A65="","",SUMIFS(Eksplikatsioon!F:F,Eksplikatsioon!A:A,AC65,Eksplikatsioon!C:C,Tabelid!E53))</f>
        <v>14</v>
      </c>
      <c r="AC65" s="23">
        <f t="shared" ref="AC65:AC72" si="5">AC64</f>
        <v>6</v>
      </c>
    </row>
    <row r="66" spans="1:29" x14ac:dyDescent="0.35">
      <c r="A66" s="21" t="str">
        <f>IF(A65="","",Tabelid!D54)</f>
        <v>Korruse tehnopind (KTRP):</v>
      </c>
      <c r="B66" s="51">
        <f>IF(A66="","",SUMIFS(Eksplikatsioon!F:F,Eksplikatsioon!A:A,AC66,Eksplikatsioon!C:C,Tabelid!E54))</f>
        <v>146.70000000000002</v>
      </c>
      <c r="AC66" s="23">
        <f t="shared" si="5"/>
        <v>6</v>
      </c>
    </row>
    <row r="67" spans="1:29" x14ac:dyDescent="0.35">
      <c r="A67" s="21" t="str">
        <f>IF(A66="","",Tabelid!D55)</f>
        <v>Korruse netopind (KNP):</v>
      </c>
      <c r="B67" s="51">
        <f>IF(A67="","",SUM(B64:B66)+B72)</f>
        <v>160.70000000000002</v>
      </c>
      <c r="AC67" s="23">
        <f t="shared" si="5"/>
        <v>6</v>
      </c>
    </row>
    <row r="68" spans="1:29" x14ac:dyDescent="0.35">
      <c r="A68" s="21" t="str">
        <f>IF(A67="","",Tabelid!D56)</f>
        <v>Korruse suletud netopind (KSNP):</v>
      </c>
      <c r="B68" s="51">
        <f>IF(A68="","",SUMIFS(Eksplikatsioon!G:G,Eksplikatsioon!A:A,AC68))</f>
        <v>0</v>
      </c>
      <c r="AC68" s="23">
        <f>AC67</f>
        <v>6</v>
      </c>
    </row>
    <row r="69" spans="1:29" x14ac:dyDescent="0.35">
      <c r="A69" s="21" t="str">
        <f>IF(A67="","",Tabelid!D57)</f>
        <v>Korruse kasulik pind (KKP):</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f>AC67</f>
        <v>6</v>
      </c>
    </row>
    <row r="70" spans="1:29" x14ac:dyDescent="0.35">
      <c r="A70" s="21" t="str">
        <f>IF(A69="","",Tabelid!D58)</f>
        <v>Korruse brutopind (KBP):</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f t="shared" si="5"/>
        <v>6</v>
      </c>
    </row>
    <row r="71" spans="1:29" x14ac:dyDescent="0.35">
      <c r="A71" s="21" t="str">
        <f>IF(A70="","",Tabelid!D59)</f>
        <v>Korruse avatud netopind (KANP):</v>
      </c>
      <c r="B71" s="51">
        <f>IF(A71="","",SUMIFS(Eksplikatsioon!F:F,Eksplikatsioon!A:A,AC71,Eksplikatsioon!C:C,Tabelid!E59))</f>
        <v>0</v>
      </c>
      <c r="AC71" s="23">
        <f t="shared" si="5"/>
        <v>6</v>
      </c>
    </row>
    <row r="72" spans="1:29" x14ac:dyDescent="0.35">
      <c r="A72" s="21" t="str">
        <f>IF(A71="","",Tabelid!D60)</f>
        <v>Korruse passiivne vakantsus (KPV):</v>
      </c>
      <c r="B72" s="51">
        <f>IF(A72="","",SUMIFS(Eksplikatsioon!F:F,Eksplikatsioon!A:A,AC72,Eksplikatsioon!C:C,Tabelid!E60))</f>
        <v>0</v>
      </c>
      <c r="AC72" s="23">
        <f t="shared" si="5"/>
        <v>6</v>
      </c>
    </row>
    <row r="73" spans="1:29" x14ac:dyDescent="0.35">
      <c r="A73" s="10" t="str">
        <f>IF(COUNTIF(Tabelid!G:G,TRUE)/10-Tabelid!H61&gt;0,MIN(Tabelid!F:F)+Tabelid!H61&amp;"."&amp;" Korrus","")</f>
        <v/>
      </c>
      <c r="AC73" s="23" t="str">
        <f>IFERROR(IF(FIND(".",A73)=3,LEFT(A73,2),LEFT(A73,1))*1,"")</f>
        <v/>
      </c>
    </row>
    <row r="74" spans="1:29" x14ac:dyDescent="0.35">
      <c r="A74" s="21" t="str">
        <f>IF(A73="","",Tabelid!D62)</f>
        <v/>
      </c>
      <c r="B74" s="51" t="str">
        <f>IF(A74="","",SUMIFS(Eksplikatsioon!F:F,Eksplikatsioon!A:A,AC74,Eksplikatsioon!C:C,Tabelid!E62))</f>
        <v/>
      </c>
      <c r="AC74" s="23" t="str">
        <f>AC73</f>
        <v/>
      </c>
    </row>
    <row r="75" spans="1:29" x14ac:dyDescent="0.35">
      <c r="A75" s="21" t="str">
        <f>IF(A74="","",Tabelid!D63)</f>
        <v/>
      </c>
      <c r="B75" s="51" t="str">
        <f>IF(A75="","",SUMIFS(Eksplikatsioon!F:F,Eksplikatsioon!A:A,AC75,Eksplikatsioon!C:C,Tabelid!E63))</f>
        <v/>
      </c>
      <c r="AC75" s="23" t="str">
        <f t="shared" ref="AC75:AC82" si="6">AC74</f>
        <v/>
      </c>
    </row>
    <row r="76" spans="1:29" x14ac:dyDescent="0.35">
      <c r="A76" s="21" t="str">
        <f>IF(A75="","",Tabelid!D64)</f>
        <v/>
      </c>
      <c r="B76" s="51" t="str">
        <f>IF(A76="","",SUMIFS(Eksplikatsioon!F:F,Eksplikatsioon!A:A,AC76,Eksplikatsioon!C:C,Tabelid!E64))</f>
        <v/>
      </c>
      <c r="AC76" s="23" t="str">
        <f t="shared" si="6"/>
        <v/>
      </c>
    </row>
    <row r="77" spans="1:29" x14ac:dyDescent="0.35">
      <c r="A77" s="21" t="str">
        <f>IF(A76="","",Tabelid!D65)</f>
        <v/>
      </c>
      <c r="B77" s="51" t="str">
        <f>IF(A77="","",SUM(B74:B76)+B82)</f>
        <v/>
      </c>
      <c r="AC77" s="23" t="str">
        <f t="shared" si="6"/>
        <v/>
      </c>
    </row>
    <row r="78" spans="1:29" x14ac:dyDescent="0.35">
      <c r="A78" s="21" t="str">
        <f>IF(A77="","",Tabelid!D66)</f>
        <v/>
      </c>
      <c r="B78" s="51" t="str">
        <f>IF(A78="","",SUMIFS(Eksplikatsioon!G:G,Eksplikatsioon!A:A,AC78))</f>
        <v/>
      </c>
      <c r="AC78" s="23" t="str">
        <f>AC77</f>
        <v/>
      </c>
    </row>
    <row r="79" spans="1:29" x14ac:dyDescent="0.3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3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35">
      <c r="A81" s="21" t="str">
        <f>IF(A80="","",Tabelid!D69)</f>
        <v/>
      </c>
      <c r="B81" s="51" t="str">
        <f>IF(A81="","",SUMIFS(Eksplikatsioon!F:F,Eksplikatsioon!A:A,AC81,Eksplikatsioon!C:C,Tabelid!E69))</f>
        <v/>
      </c>
      <c r="AC81" s="23" t="str">
        <f t="shared" si="6"/>
        <v/>
      </c>
    </row>
    <row r="82" spans="1:29" x14ac:dyDescent="0.35">
      <c r="A82" s="21" t="str">
        <f>IF(A81="","",Tabelid!D70)</f>
        <v/>
      </c>
      <c r="B82" s="51" t="str">
        <f>IF(A82="","",SUMIFS(Eksplikatsioon!F:F,Eksplikatsioon!A:A,AC82,Eksplikatsioon!C:C,Tabelid!E70))</f>
        <v/>
      </c>
      <c r="AC82" s="23" t="str">
        <f t="shared" si="6"/>
        <v/>
      </c>
    </row>
    <row r="83" spans="1:29" x14ac:dyDescent="0.35">
      <c r="A83" s="10" t="str">
        <f>IF(COUNTIF(Tabelid!G:G,TRUE)/10-Tabelid!H71&gt;0,MIN(Tabelid!F:F)+Tabelid!H71&amp;"."&amp;" Korrus","")</f>
        <v/>
      </c>
      <c r="AC83" s="23" t="str">
        <f>IFERROR(IF(FIND(".",A83)=3,LEFT(A83,2),LEFT(A83,1))*1,"")</f>
        <v/>
      </c>
    </row>
    <row r="84" spans="1:29" x14ac:dyDescent="0.35">
      <c r="A84" s="21" t="str">
        <f>IF(A83="","",Tabelid!D72)</f>
        <v/>
      </c>
      <c r="B84" s="51" t="str">
        <f>IF(A84="","",SUMIFS(Eksplikatsioon!F:F,Eksplikatsioon!A:A,AC84,Eksplikatsioon!C:C,Tabelid!E72))</f>
        <v/>
      </c>
      <c r="AC84" s="23" t="str">
        <f>AC83</f>
        <v/>
      </c>
    </row>
    <row r="85" spans="1:29" x14ac:dyDescent="0.35">
      <c r="A85" s="21" t="str">
        <f>IF(A84="","",Tabelid!D73)</f>
        <v/>
      </c>
      <c r="B85" s="51" t="str">
        <f>IF(A85="","",SUMIFS(Eksplikatsioon!F:F,Eksplikatsioon!A:A,AC85,Eksplikatsioon!C:C,Tabelid!E73))</f>
        <v/>
      </c>
      <c r="AC85" s="23" t="str">
        <f t="shared" ref="AC85:AC92" si="7">AC84</f>
        <v/>
      </c>
    </row>
    <row r="86" spans="1:29" x14ac:dyDescent="0.35">
      <c r="A86" s="21" t="str">
        <f>IF(A85="","",Tabelid!D74)</f>
        <v/>
      </c>
      <c r="B86" s="51" t="str">
        <f>IF(A86="","",SUMIFS(Eksplikatsioon!F:F,Eksplikatsioon!A:A,AC86,Eksplikatsioon!C:C,Tabelid!E74))</f>
        <v/>
      </c>
      <c r="AC86" s="23" t="str">
        <f t="shared" si="7"/>
        <v/>
      </c>
    </row>
    <row r="87" spans="1:29" x14ac:dyDescent="0.35">
      <c r="A87" s="21" t="str">
        <f>IF(A86="","",Tabelid!D75)</f>
        <v/>
      </c>
      <c r="B87" s="51" t="str">
        <f>IF(A87="","",SUM(B84:B86)+B92)</f>
        <v/>
      </c>
      <c r="AC87" s="23" t="str">
        <f t="shared" si="7"/>
        <v/>
      </c>
    </row>
    <row r="88" spans="1:29" x14ac:dyDescent="0.35">
      <c r="A88" s="21" t="str">
        <f>IF(A87="","",Tabelid!D76)</f>
        <v/>
      </c>
      <c r="B88" s="51" t="str">
        <f>IF(A88="","",SUMIFS(Eksplikatsioon!G:G,Eksplikatsioon!A:A,AC88))</f>
        <v/>
      </c>
      <c r="AC88" s="23" t="str">
        <f>AC87</f>
        <v/>
      </c>
    </row>
    <row r="89" spans="1:29" x14ac:dyDescent="0.3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3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35">
      <c r="A91" s="21" t="str">
        <f>IF(A90="","",Tabelid!D79)</f>
        <v/>
      </c>
      <c r="B91" s="51" t="str">
        <f>IF(A91="","",SUMIFS(Eksplikatsioon!F:F,Eksplikatsioon!A:A,AC91,Eksplikatsioon!C:C,Tabelid!E79))</f>
        <v/>
      </c>
      <c r="AC91" s="23" t="str">
        <f t="shared" si="7"/>
        <v/>
      </c>
    </row>
    <row r="92" spans="1:29" x14ac:dyDescent="0.35">
      <c r="A92" s="21" t="str">
        <f>IF(A91="","",Tabelid!D80)</f>
        <v/>
      </c>
      <c r="B92" s="51" t="str">
        <f>IF(A92="","",SUMIFS(Eksplikatsioon!F:F,Eksplikatsioon!A:A,AC92,Eksplikatsioon!C:C,Tabelid!E80))</f>
        <v/>
      </c>
      <c r="AC92" s="23" t="str">
        <f t="shared" si="7"/>
        <v/>
      </c>
    </row>
    <row r="93" spans="1:29" x14ac:dyDescent="0.35">
      <c r="A93" s="10" t="str">
        <f>IF(COUNTIF(Tabelid!G:G,TRUE)/10-Tabelid!H81&gt;0,MIN(Tabelid!F:F)+Tabelid!H81&amp;"."&amp;" Korrus","")</f>
        <v/>
      </c>
      <c r="AC93" s="23" t="str">
        <f>IFERROR(IF(FIND(".",A93)=3,LEFT(A93,2),LEFT(A93,1))*1,"")</f>
        <v/>
      </c>
    </row>
    <row r="94" spans="1:29" x14ac:dyDescent="0.35">
      <c r="A94" s="21" t="str">
        <f>IF(A93="","",Tabelid!D82)</f>
        <v/>
      </c>
      <c r="B94" s="51" t="str">
        <f>IF(A94="","",SUMIFS(Eksplikatsioon!F:F,Eksplikatsioon!A:A,AC94,Eksplikatsioon!C:C,Tabelid!E82))</f>
        <v/>
      </c>
      <c r="AC94" s="23" t="str">
        <f>AC93</f>
        <v/>
      </c>
    </row>
    <row r="95" spans="1:29" x14ac:dyDescent="0.35">
      <c r="A95" s="21" t="str">
        <f>IF(A94="","",Tabelid!D83)</f>
        <v/>
      </c>
      <c r="B95" s="51" t="str">
        <f>IF(A95="","",SUMIFS(Eksplikatsioon!F:F,Eksplikatsioon!A:A,AC95,Eksplikatsioon!C:C,Tabelid!E83))</f>
        <v/>
      </c>
      <c r="AC95" s="23" t="str">
        <f t="shared" ref="AC95:AC102" si="8">AC94</f>
        <v/>
      </c>
    </row>
    <row r="96" spans="1:29" x14ac:dyDescent="0.35">
      <c r="A96" s="21" t="str">
        <f>IF(A95="","",Tabelid!D84)</f>
        <v/>
      </c>
      <c r="B96" s="51" t="str">
        <f>IF(A96="","",SUMIFS(Eksplikatsioon!F:F,Eksplikatsioon!A:A,AC96,Eksplikatsioon!C:C,Tabelid!E84))</f>
        <v/>
      </c>
      <c r="AC96" s="23" t="str">
        <f t="shared" si="8"/>
        <v/>
      </c>
    </row>
    <row r="97" spans="1:29" x14ac:dyDescent="0.35">
      <c r="A97" s="21" t="str">
        <f>IF(A96="","",Tabelid!D85)</f>
        <v/>
      </c>
      <c r="B97" s="51" t="str">
        <f>IF(A97="","",SUM(B94:B96)+B102)</f>
        <v/>
      </c>
      <c r="AC97" s="23" t="str">
        <f t="shared" si="8"/>
        <v/>
      </c>
    </row>
    <row r="98" spans="1:29" x14ac:dyDescent="0.35">
      <c r="A98" s="21" t="str">
        <f>IF(A97="","",Tabelid!D86)</f>
        <v/>
      </c>
      <c r="B98" s="51" t="str">
        <f>IF(A98="","",SUMIFS(Eksplikatsioon!G:G,Eksplikatsioon!A:A,AC98))</f>
        <v/>
      </c>
      <c r="AC98" s="23" t="str">
        <f>AC97</f>
        <v/>
      </c>
    </row>
    <row r="99" spans="1:29" x14ac:dyDescent="0.3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3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35">
      <c r="A101" s="21" t="str">
        <f>IF(A100="","",Tabelid!D89)</f>
        <v/>
      </c>
      <c r="B101" s="51" t="str">
        <f>IF(A101="","",SUMIFS(Eksplikatsioon!F:F,Eksplikatsioon!A:A,AC101,Eksplikatsioon!C:C,Tabelid!E89))</f>
        <v/>
      </c>
      <c r="AC101" s="23" t="str">
        <f t="shared" si="8"/>
        <v/>
      </c>
    </row>
    <row r="102" spans="1:29" x14ac:dyDescent="0.35">
      <c r="A102" s="21" t="str">
        <f>IF(A101="","",Tabelid!D90)</f>
        <v/>
      </c>
      <c r="B102" s="51" t="str">
        <f>IF(A102="","",SUMIFS(Eksplikatsioon!F:F,Eksplikatsioon!A:A,AC102,Eksplikatsioon!C:C,Tabelid!E90))</f>
        <v/>
      </c>
      <c r="AC102" s="23" t="str">
        <f t="shared" si="8"/>
        <v/>
      </c>
    </row>
    <row r="103" spans="1:29" x14ac:dyDescent="0.35">
      <c r="A103" s="10" t="str">
        <f>IF(COUNTIF(Tabelid!G:G,TRUE)/10-Tabelid!H91&gt;0,MIN(Tabelid!F:F)+Tabelid!H91&amp;"."&amp;" Korrus","")</f>
        <v/>
      </c>
      <c r="AC103" s="23" t="str">
        <f>IFERROR(IF(FIND(".",A103)=3,LEFT(A103,2),LEFT(A103,1))*1,"")</f>
        <v/>
      </c>
    </row>
    <row r="104" spans="1:29" x14ac:dyDescent="0.35">
      <c r="A104" s="21" t="str">
        <f>IF(A103="","",Tabelid!D92)</f>
        <v/>
      </c>
      <c r="B104" s="51" t="str">
        <f>IF(A104="","",SUMIFS(Eksplikatsioon!F:F,Eksplikatsioon!A:A,AC104,Eksplikatsioon!C:C,Tabelid!E92))</f>
        <v/>
      </c>
      <c r="AC104" s="23" t="str">
        <f>AC103</f>
        <v/>
      </c>
    </row>
    <row r="105" spans="1:29" x14ac:dyDescent="0.35">
      <c r="A105" s="21" t="str">
        <f>IF(A104="","",Tabelid!D93)</f>
        <v/>
      </c>
      <c r="B105" s="51" t="str">
        <f>IF(A105="","",SUMIFS(Eksplikatsioon!F:F,Eksplikatsioon!A:A,AC105,Eksplikatsioon!C:C,Tabelid!E93))</f>
        <v/>
      </c>
      <c r="AC105" s="23" t="str">
        <f t="shared" ref="AC105:AC112" si="9">AC104</f>
        <v/>
      </c>
    </row>
    <row r="106" spans="1:29" x14ac:dyDescent="0.35">
      <c r="A106" s="21" t="str">
        <f>IF(A105="","",Tabelid!D94)</f>
        <v/>
      </c>
      <c r="B106" s="51" t="str">
        <f>IF(A106="","",SUMIFS(Eksplikatsioon!F:F,Eksplikatsioon!A:A,AC106,Eksplikatsioon!C:C,Tabelid!E94))</f>
        <v/>
      </c>
      <c r="AC106" s="23" t="str">
        <f t="shared" si="9"/>
        <v/>
      </c>
    </row>
    <row r="107" spans="1:29" x14ac:dyDescent="0.35">
      <c r="A107" s="21" t="str">
        <f>IF(A106="","",Tabelid!D95)</f>
        <v/>
      </c>
      <c r="B107" s="51" t="str">
        <f>IF(A107="","",SUM(B104:B106)+B112)</f>
        <v/>
      </c>
      <c r="AC107" s="23" t="str">
        <f t="shared" si="9"/>
        <v/>
      </c>
    </row>
    <row r="108" spans="1:29" x14ac:dyDescent="0.35">
      <c r="A108" s="21" t="str">
        <f>IF(A107="","",Tabelid!D96)</f>
        <v/>
      </c>
      <c r="B108" s="51" t="str">
        <f>IF(A108="","",SUMIFS(Eksplikatsioon!G:G,Eksplikatsioon!A:A,AC108))</f>
        <v/>
      </c>
      <c r="AC108" s="23" t="str">
        <f>AC107</f>
        <v/>
      </c>
    </row>
    <row r="109" spans="1:29" x14ac:dyDescent="0.3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3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35">
      <c r="A111" s="21" t="str">
        <f>IF(A110="","",Tabelid!D99)</f>
        <v/>
      </c>
      <c r="B111" s="51" t="str">
        <f>IF(A111="","",SUMIFS(Eksplikatsioon!F:F,Eksplikatsioon!A:A,AC111,Eksplikatsioon!C:C,Tabelid!E99))</f>
        <v/>
      </c>
      <c r="AC111" s="23" t="str">
        <f t="shared" si="9"/>
        <v/>
      </c>
    </row>
    <row r="112" spans="1:29" x14ac:dyDescent="0.35">
      <c r="A112" s="21" t="str">
        <f>IF(A111="","",Tabelid!D100)</f>
        <v/>
      </c>
      <c r="B112" s="51" t="str">
        <f>IF(A112="","",SUMIFS(Eksplikatsioon!F:F,Eksplikatsioon!A:A,AC112,Eksplikatsioon!C:C,Tabelid!E100))</f>
        <v/>
      </c>
      <c r="AC112" s="23" t="str">
        <f t="shared" si="9"/>
        <v/>
      </c>
    </row>
    <row r="113" spans="1:29" x14ac:dyDescent="0.35">
      <c r="A113" s="10" t="str">
        <f>IF(COUNTIF(Tabelid!G:G,TRUE)/10-Tabelid!H101&gt;0,MIN(Tabelid!F:F)+Tabelid!H101&amp;"."&amp;" Korrus","")</f>
        <v/>
      </c>
      <c r="AC113" s="23" t="str">
        <f>IFERROR(IF(FIND(".",A113)=3,LEFT(A113,2),LEFT(A113,1))*1,"")</f>
        <v/>
      </c>
    </row>
    <row r="114" spans="1:29" x14ac:dyDescent="0.35">
      <c r="A114" s="21" t="str">
        <f>IF(A113="","",Tabelid!D102)</f>
        <v/>
      </c>
      <c r="B114" s="51" t="str">
        <f>IF(A114="","",SUMIFS(Eksplikatsioon!F:F,Eksplikatsioon!A:A,AC114,Eksplikatsioon!C:C,Tabelid!E102))</f>
        <v/>
      </c>
      <c r="AC114" s="23" t="str">
        <f>AC113</f>
        <v/>
      </c>
    </row>
    <row r="115" spans="1:29" x14ac:dyDescent="0.35">
      <c r="A115" s="21" t="str">
        <f>IF(A114="","",Tabelid!D103)</f>
        <v/>
      </c>
      <c r="B115" s="51" t="str">
        <f>IF(A115="","",SUMIFS(Eksplikatsioon!F:F,Eksplikatsioon!A:A,AC115,Eksplikatsioon!C:C,Tabelid!E103))</f>
        <v/>
      </c>
      <c r="AC115" s="23" t="str">
        <f t="shared" ref="AC115:AC122" si="10">AC114</f>
        <v/>
      </c>
    </row>
    <row r="116" spans="1:29" x14ac:dyDescent="0.35">
      <c r="A116" s="21" t="str">
        <f>IF(A115="","",Tabelid!D104)</f>
        <v/>
      </c>
      <c r="B116" s="51" t="str">
        <f>IF(A116="","",SUMIFS(Eksplikatsioon!F:F,Eksplikatsioon!A:A,AC116,Eksplikatsioon!C:C,Tabelid!E104))</f>
        <v/>
      </c>
      <c r="AC116" s="23" t="str">
        <f t="shared" si="10"/>
        <v/>
      </c>
    </row>
    <row r="117" spans="1:29" x14ac:dyDescent="0.35">
      <c r="A117" s="21" t="str">
        <f>IF(A116="","",Tabelid!D105)</f>
        <v/>
      </c>
      <c r="B117" s="51" t="str">
        <f>IF(A117="","",SUM(B114:B116)+B122)</f>
        <v/>
      </c>
      <c r="AC117" s="23" t="str">
        <f t="shared" si="10"/>
        <v/>
      </c>
    </row>
    <row r="118" spans="1:29" x14ac:dyDescent="0.35">
      <c r="A118" s="21" t="str">
        <f>IF(A117="","",Tabelid!D106)</f>
        <v/>
      </c>
      <c r="B118" s="51" t="str">
        <f>IF(A118="","",SUMIFS(Eksplikatsioon!G:G,Eksplikatsioon!A:A,AC118))</f>
        <v/>
      </c>
      <c r="AC118" s="23" t="str">
        <f>AC117</f>
        <v/>
      </c>
    </row>
    <row r="119" spans="1:29" x14ac:dyDescent="0.3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3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35">
      <c r="A121" s="21" t="str">
        <f>IF(A120="","",Tabelid!D109)</f>
        <v/>
      </c>
      <c r="B121" s="51" t="str">
        <f>IF(A121="","",SUMIFS(Eksplikatsioon!F:F,Eksplikatsioon!A:A,AC121,Eksplikatsioon!C:C,Tabelid!E109))</f>
        <v/>
      </c>
      <c r="AC121" s="23" t="str">
        <f t="shared" si="10"/>
        <v/>
      </c>
    </row>
    <row r="122" spans="1:29" x14ac:dyDescent="0.35">
      <c r="A122" s="21" t="str">
        <f>IF(A121="","",Tabelid!D110)</f>
        <v/>
      </c>
      <c r="B122" s="51" t="str">
        <f>IF(A122="","",SUMIFS(Eksplikatsioon!F:F,Eksplikatsioon!A:A,AC122,Eksplikatsioon!C:C,Tabelid!E110))</f>
        <v/>
      </c>
      <c r="AC122" s="23" t="str">
        <f t="shared" si="10"/>
        <v/>
      </c>
    </row>
    <row r="123" spans="1:29" x14ac:dyDescent="0.35">
      <c r="A123" s="10" t="str">
        <f>IF(COUNTIF(Tabelid!G:G,TRUE)/10-Tabelid!H111&gt;0,MIN(Tabelid!F:F)+Tabelid!H111&amp;"."&amp;" Korrus","")</f>
        <v/>
      </c>
      <c r="AC123" s="23" t="str">
        <f>IFERROR(IF(FIND(".",A123)=3,LEFT(A123,2),LEFT(A123,1))*1,"")</f>
        <v/>
      </c>
    </row>
    <row r="124" spans="1:29" x14ac:dyDescent="0.35">
      <c r="A124" s="21" t="str">
        <f>IF(A123="","",Tabelid!D112)</f>
        <v/>
      </c>
      <c r="B124" s="51" t="str">
        <f>IF(A124="","",SUMIFS(Eksplikatsioon!F:F,Eksplikatsioon!A:A,AC124,Eksplikatsioon!C:C,Tabelid!E112))</f>
        <v/>
      </c>
      <c r="AC124" s="23" t="str">
        <f>AC123</f>
        <v/>
      </c>
    </row>
    <row r="125" spans="1:29" x14ac:dyDescent="0.35">
      <c r="A125" s="21" t="str">
        <f>IF(A124="","",Tabelid!D113)</f>
        <v/>
      </c>
      <c r="B125" s="51" t="str">
        <f>IF(A125="","",SUMIFS(Eksplikatsioon!F:F,Eksplikatsioon!A:A,AC125,Eksplikatsioon!C:C,Tabelid!E113))</f>
        <v/>
      </c>
      <c r="AC125" s="23" t="str">
        <f t="shared" ref="AC125:AC132" si="11">AC124</f>
        <v/>
      </c>
    </row>
    <row r="126" spans="1:29" x14ac:dyDescent="0.35">
      <c r="A126" s="21" t="str">
        <f>IF(A125="","",Tabelid!D114)</f>
        <v/>
      </c>
      <c r="B126" s="51" t="str">
        <f>IF(A126="","",SUMIFS(Eksplikatsioon!F:F,Eksplikatsioon!A:A,AC126,Eksplikatsioon!C:C,Tabelid!E114))</f>
        <v/>
      </c>
      <c r="AC126" s="23" t="str">
        <f t="shared" si="11"/>
        <v/>
      </c>
    </row>
    <row r="127" spans="1:29" x14ac:dyDescent="0.35">
      <c r="A127" s="21" t="str">
        <f>IF(A126="","",Tabelid!D115)</f>
        <v/>
      </c>
      <c r="B127" s="51" t="str">
        <f>IF(A127="","",SUM(B124:B126)+B132)</f>
        <v/>
      </c>
      <c r="AC127" s="23" t="str">
        <f t="shared" si="11"/>
        <v/>
      </c>
    </row>
    <row r="128" spans="1:29" x14ac:dyDescent="0.35">
      <c r="A128" s="21" t="str">
        <f>IF(A127="","",Tabelid!D116)</f>
        <v/>
      </c>
      <c r="B128" s="51" t="str">
        <f>IF(A128="","",SUMIFS(Eksplikatsioon!G:G,Eksplikatsioon!A:A,AC128))</f>
        <v/>
      </c>
      <c r="AC128" s="23" t="str">
        <f>AC127</f>
        <v/>
      </c>
    </row>
    <row r="129" spans="1:29" x14ac:dyDescent="0.3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3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35">
      <c r="A131" s="21" t="str">
        <f>IF(A130="","",Tabelid!D119)</f>
        <v/>
      </c>
      <c r="B131" s="51" t="str">
        <f>IF(A131="","",SUMIFS(Eksplikatsioon!F:F,Eksplikatsioon!A:A,AC131,Eksplikatsioon!C:C,Tabelid!E119))</f>
        <v/>
      </c>
      <c r="AC131" s="23" t="str">
        <f t="shared" si="11"/>
        <v/>
      </c>
    </row>
    <row r="132" spans="1:29" x14ac:dyDescent="0.35">
      <c r="A132" s="21" t="str">
        <f>IF(A131="","",Tabelid!D120)</f>
        <v/>
      </c>
      <c r="B132" s="51" t="str">
        <f>IF(A132="","",SUMIFS(Eksplikatsioon!F:F,Eksplikatsioon!A:A,AC132,Eksplikatsioon!C:C,Tabelid!E120))</f>
        <v/>
      </c>
      <c r="AC132" s="23" t="str">
        <f t="shared" si="11"/>
        <v/>
      </c>
    </row>
    <row r="133" spans="1:29" x14ac:dyDescent="0.35">
      <c r="A133" s="10" t="str">
        <f>IF(COUNTIF(Tabelid!G:G,TRUE)/10-Tabelid!H121&gt;0,MIN(Tabelid!F:F)+Tabelid!H121&amp;"."&amp;" Korrus","")</f>
        <v/>
      </c>
      <c r="AC133" s="23" t="str">
        <f>IFERROR(IF(FIND(".",A133)=3,LEFT(A133,2),LEFT(A133,1))*1,"")</f>
        <v/>
      </c>
    </row>
    <row r="134" spans="1:29" x14ac:dyDescent="0.35">
      <c r="A134" s="21" t="str">
        <f>IF(A133="","",Tabelid!D122)</f>
        <v/>
      </c>
      <c r="B134" s="51" t="str">
        <f>IF(A134="","",SUMIFS(Eksplikatsioon!F:F,Eksplikatsioon!A:A,AC134,Eksplikatsioon!C:C,Tabelid!E122))</f>
        <v/>
      </c>
      <c r="AC134" s="23" t="str">
        <f>AC133</f>
        <v/>
      </c>
    </row>
    <row r="135" spans="1:29" x14ac:dyDescent="0.35">
      <c r="A135" s="21" t="str">
        <f>IF(A134="","",Tabelid!D123)</f>
        <v/>
      </c>
      <c r="B135" s="51" t="str">
        <f>IF(A135="","",SUMIFS(Eksplikatsioon!F:F,Eksplikatsioon!A:A,AC135,Eksplikatsioon!C:C,Tabelid!E123))</f>
        <v/>
      </c>
      <c r="AC135" s="23" t="str">
        <f t="shared" ref="AC135:AC142" si="12">AC134</f>
        <v/>
      </c>
    </row>
    <row r="136" spans="1:29" x14ac:dyDescent="0.35">
      <c r="A136" s="21" t="str">
        <f>IF(A135="","",Tabelid!D124)</f>
        <v/>
      </c>
      <c r="B136" s="51" t="str">
        <f>IF(A136="","",SUMIFS(Eksplikatsioon!F:F,Eksplikatsioon!A:A,AC136,Eksplikatsioon!C:C,Tabelid!E124))</f>
        <v/>
      </c>
      <c r="AC136" s="23" t="str">
        <f t="shared" si="12"/>
        <v/>
      </c>
    </row>
    <row r="137" spans="1:29" x14ac:dyDescent="0.35">
      <c r="A137" s="21" t="str">
        <f>IF(A136="","",Tabelid!D125)</f>
        <v/>
      </c>
      <c r="B137" s="51" t="str">
        <f>IF(A137="","",SUM(B134:B136)+B142)</f>
        <v/>
      </c>
      <c r="AC137" s="23" t="str">
        <f t="shared" si="12"/>
        <v/>
      </c>
    </row>
    <row r="138" spans="1:29" x14ac:dyDescent="0.35">
      <c r="A138" s="21" t="str">
        <f>IF(A137="","",Tabelid!D126)</f>
        <v/>
      </c>
      <c r="B138" s="51" t="str">
        <f>IF(A138="","",SUMIFS(Eksplikatsioon!G:G,Eksplikatsioon!A:A,AC138))</f>
        <v/>
      </c>
      <c r="AC138" s="23" t="str">
        <f>AC137</f>
        <v/>
      </c>
    </row>
    <row r="139" spans="1:29" x14ac:dyDescent="0.3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3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35">
      <c r="A141" s="21" t="str">
        <f>IF(A140="","",Tabelid!D129)</f>
        <v/>
      </c>
      <c r="B141" s="51" t="str">
        <f>IF(A141="","",SUMIFS(Eksplikatsioon!F:F,Eksplikatsioon!A:A,AC141,Eksplikatsioon!C:C,Tabelid!E129))</f>
        <v/>
      </c>
      <c r="AC141" s="23" t="str">
        <f t="shared" si="12"/>
        <v/>
      </c>
    </row>
    <row r="142" spans="1:29" x14ac:dyDescent="0.35">
      <c r="A142" s="21" t="str">
        <f>IF(A141="","",Tabelid!D130)</f>
        <v/>
      </c>
      <c r="B142" s="51" t="str">
        <f>IF(A142="","",SUMIFS(Eksplikatsioon!F:F,Eksplikatsioon!A:A,AC142,Eksplikatsioon!C:C,Tabelid!E130))</f>
        <v/>
      </c>
      <c r="AC142" s="23" t="str">
        <f t="shared" si="12"/>
        <v/>
      </c>
    </row>
    <row r="143" spans="1:29" x14ac:dyDescent="0.35">
      <c r="A143" s="10" t="str">
        <f>IF(COUNTIF(Tabelid!G:G,TRUE)/10-Tabelid!H131&gt;0,MIN(Tabelid!F:F)+Tabelid!H131&amp;"."&amp;" Korrus","")</f>
        <v/>
      </c>
      <c r="AC143" s="23" t="str">
        <f>IFERROR(IF(FIND(".",A143)=3,LEFT(A143,2),LEFT(A143,1))*1,"")</f>
        <v/>
      </c>
    </row>
    <row r="144" spans="1:29" x14ac:dyDescent="0.35">
      <c r="A144" s="21" t="str">
        <f>IF(A143="","",Tabelid!D132)</f>
        <v/>
      </c>
      <c r="B144" s="51" t="str">
        <f>IF(A144="","",SUMIFS(Eksplikatsioon!F:F,Eksplikatsioon!A:A,AC144,Eksplikatsioon!C:C,Tabelid!E132))</f>
        <v/>
      </c>
      <c r="AC144" s="23" t="str">
        <f>AC143</f>
        <v/>
      </c>
    </row>
    <row r="145" spans="1:29" x14ac:dyDescent="0.35">
      <c r="A145" s="21" t="str">
        <f>IF(A144="","",Tabelid!D133)</f>
        <v/>
      </c>
      <c r="B145" s="51" t="str">
        <f>IF(A145="","",SUMIFS(Eksplikatsioon!F:F,Eksplikatsioon!A:A,AC145,Eksplikatsioon!C:C,Tabelid!E133))</f>
        <v/>
      </c>
      <c r="AC145" s="23" t="str">
        <f t="shared" ref="AC145:AC152" si="13">AC144</f>
        <v/>
      </c>
    </row>
    <row r="146" spans="1:29" x14ac:dyDescent="0.35">
      <c r="A146" s="21" t="str">
        <f>IF(A145="","",Tabelid!D134)</f>
        <v/>
      </c>
      <c r="B146" s="51" t="str">
        <f>IF(A146="","",SUMIFS(Eksplikatsioon!F:F,Eksplikatsioon!A:A,AC146,Eksplikatsioon!C:C,Tabelid!E134))</f>
        <v/>
      </c>
      <c r="AC146" s="23" t="str">
        <f t="shared" si="13"/>
        <v/>
      </c>
    </row>
    <row r="147" spans="1:29" x14ac:dyDescent="0.35">
      <c r="A147" s="21" t="str">
        <f>IF(A146="","",Tabelid!D135)</f>
        <v/>
      </c>
      <c r="B147" s="51" t="str">
        <f>IF(A147="","",SUM(B144:B146)+B152)</f>
        <v/>
      </c>
      <c r="AC147" s="23" t="str">
        <f t="shared" si="13"/>
        <v/>
      </c>
    </row>
    <row r="148" spans="1:29" x14ac:dyDescent="0.35">
      <c r="A148" s="21" t="str">
        <f>IF(A147="","",Tabelid!D136)</f>
        <v/>
      </c>
      <c r="B148" s="51" t="str">
        <f>IF(A148="","",SUMIFS(Eksplikatsioon!G:G,Eksplikatsioon!A:A,AC148))</f>
        <v/>
      </c>
      <c r="AC148" s="23" t="str">
        <f>AC147</f>
        <v/>
      </c>
    </row>
    <row r="149" spans="1:29" x14ac:dyDescent="0.3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3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35">
      <c r="A151" s="21" t="str">
        <f>IF(A150="","",Tabelid!D139)</f>
        <v/>
      </c>
      <c r="B151" s="51" t="str">
        <f>IF(A151="","",SUMIFS(Eksplikatsioon!F:F,Eksplikatsioon!A:A,AC151,Eksplikatsioon!C:C,Tabelid!E139))</f>
        <v/>
      </c>
      <c r="AC151" s="23" t="str">
        <f t="shared" si="13"/>
        <v/>
      </c>
    </row>
    <row r="152" spans="1:29" x14ac:dyDescent="0.35">
      <c r="A152" s="21" t="str">
        <f>IF(A151="","",Tabelid!D140)</f>
        <v/>
      </c>
      <c r="B152" s="51" t="str">
        <f>IF(A152="","",SUMIFS(Eksplikatsioon!F:F,Eksplikatsioon!A:A,AC152,Eksplikatsioon!C:C,Tabelid!E140))</f>
        <v/>
      </c>
      <c r="AC152" s="23" t="str">
        <f t="shared" si="13"/>
        <v/>
      </c>
    </row>
    <row r="153" spans="1:29" x14ac:dyDescent="0.35">
      <c r="A153" s="10" t="str">
        <f>IF(COUNTIF(Tabelid!G:G,TRUE)/10-Tabelid!H141&gt;0,MIN(Tabelid!F:F)+Tabelid!H141&amp;"."&amp;" Korrus","")</f>
        <v/>
      </c>
      <c r="AC153" s="23" t="str">
        <f>IFERROR(IF(FIND(".",A153)=3,LEFT(A153,2),LEFT(A153,1))*1,"")</f>
        <v/>
      </c>
    </row>
    <row r="154" spans="1:29" x14ac:dyDescent="0.35">
      <c r="A154" s="21" t="str">
        <f>IF(A153="","",Tabelid!D142)</f>
        <v/>
      </c>
      <c r="B154" s="51" t="str">
        <f>IF(A154="","",SUMIFS(Eksplikatsioon!F:F,Eksplikatsioon!A:A,AC154,Eksplikatsioon!C:C,Tabelid!E142))</f>
        <v/>
      </c>
      <c r="AC154" s="23" t="str">
        <f>AC153</f>
        <v/>
      </c>
    </row>
    <row r="155" spans="1:29" x14ac:dyDescent="0.35">
      <c r="A155" s="21" t="str">
        <f>IF(A154="","",Tabelid!D143)</f>
        <v/>
      </c>
      <c r="B155" s="51" t="str">
        <f>IF(A155="","",SUMIFS(Eksplikatsioon!F:F,Eksplikatsioon!A:A,AC155,Eksplikatsioon!C:C,Tabelid!E143))</f>
        <v/>
      </c>
      <c r="AC155" s="23" t="str">
        <f t="shared" ref="AC155:AC162" si="14">AC154</f>
        <v/>
      </c>
    </row>
    <row r="156" spans="1:29" x14ac:dyDescent="0.35">
      <c r="A156" s="21" t="str">
        <f>IF(A155="","",Tabelid!D144)</f>
        <v/>
      </c>
      <c r="B156" s="51" t="str">
        <f>IF(A156="","",SUMIFS(Eksplikatsioon!F:F,Eksplikatsioon!A:A,AC156,Eksplikatsioon!C:C,Tabelid!E144))</f>
        <v/>
      </c>
      <c r="AC156" s="23" t="str">
        <f t="shared" si="14"/>
        <v/>
      </c>
    </row>
    <row r="157" spans="1:29" x14ac:dyDescent="0.35">
      <c r="A157" s="21" t="str">
        <f>IF(A156="","",Tabelid!D145)</f>
        <v/>
      </c>
      <c r="B157" s="51" t="str">
        <f>IF(A157="","",SUM(B154:B156)+B162)</f>
        <v/>
      </c>
      <c r="AC157" s="23" t="str">
        <f t="shared" si="14"/>
        <v/>
      </c>
    </row>
    <row r="158" spans="1:29" x14ac:dyDescent="0.35">
      <c r="A158" s="21" t="str">
        <f>IF(A157="","",Tabelid!D146)</f>
        <v/>
      </c>
      <c r="B158" s="51" t="str">
        <f>IF(A158="","",SUMIFS(Eksplikatsioon!G:G,Eksplikatsioon!A:A,AC158))</f>
        <v/>
      </c>
      <c r="AC158" s="23" t="str">
        <f>AC157</f>
        <v/>
      </c>
    </row>
    <row r="159" spans="1:29" x14ac:dyDescent="0.3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3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35">
      <c r="A161" s="21" t="str">
        <f>IF(A160="","",Tabelid!D149)</f>
        <v/>
      </c>
      <c r="B161" s="51" t="str">
        <f>IF(A161="","",SUMIFS(Eksplikatsioon!F:F,Eksplikatsioon!A:A,AC161,Eksplikatsioon!C:C,Tabelid!E149))</f>
        <v/>
      </c>
      <c r="AC161" s="23" t="str">
        <f t="shared" si="14"/>
        <v/>
      </c>
    </row>
    <row r="162" spans="1:29" x14ac:dyDescent="0.35">
      <c r="A162" s="21" t="str">
        <f>IF(A161="","",Tabelid!D150)</f>
        <v/>
      </c>
      <c r="B162" s="51" t="str">
        <f>IF(A162="","",SUMIFS(Eksplikatsioon!F:F,Eksplikatsioon!A:A,AC162,Eksplikatsioon!C:C,Tabelid!E150))</f>
        <v/>
      </c>
      <c r="AC162" s="23" t="str">
        <f t="shared" si="14"/>
        <v/>
      </c>
    </row>
    <row r="163" spans="1:29" x14ac:dyDescent="0.35">
      <c r="A163" s="10" t="str">
        <f>IF(COUNTIF(Tabelid!G:G,TRUE)/10-Tabelid!H151&gt;0,MIN(Tabelid!F:F)+Tabelid!H151&amp;"."&amp;" Korrus","")</f>
        <v/>
      </c>
      <c r="AC163" s="23" t="str">
        <f>IFERROR(IF(FIND(".",A163)=3,LEFT(A163,2),LEFT(A163,1))*1,"")</f>
        <v/>
      </c>
    </row>
    <row r="164" spans="1:29" x14ac:dyDescent="0.35">
      <c r="A164" s="21" t="str">
        <f>IF(A163="","",Tabelid!D152)</f>
        <v/>
      </c>
      <c r="B164" s="51" t="str">
        <f>IF(A164="","",SUMIFS(Eksplikatsioon!F:F,Eksplikatsioon!A:A,AC164,Eksplikatsioon!C:C,Tabelid!E152))</f>
        <v/>
      </c>
      <c r="AC164" s="23" t="str">
        <f>AC163</f>
        <v/>
      </c>
    </row>
    <row r="165" spans="1:29" x14ac:dyDescent="0.35">
      <c r="A165" s="21" t="str">
        <f>IF(A164="","",Tabelid!D153)</f>
        <v/>
      </c>
      <c r="B165" s="51" t="str">
        <f>IF(A165="","",SUMIFS(Eksplikatsioon!F:F,Eksplikatsioon!A:A,AC165,Eksplikatsioon!C:C,Tabelid!E153))</f>
        <v/>
      </c>
      <c r="AC165" s="23" t="str">
        <f t="shared" ref="AC165:AC172" si="15">AC164</f>
        <v/>
      </c>
    </row>
    <row r="166" spans="1:29" x14ac:dyDescent="0.35">
      <c r="A166" s="21" t="str">
        <f>IF(A165="","",Tabelid!D154)</f>
        <v/>
      </c>
      <c r="B166" s="51" t="str">
        <f>IF(A166="","",SUMIFS(Eksplikatsioon!F:F,Eksplikatsioon!A:A,AC166,Eksplikatsioon!C:C,Tabelid!E154))</f>
        <v/>
      </c>
      <c r="AC166" s="23" t="str">
        <f t="shared" si="15"/>
        <v/>
      </c>
    </row>
    <row r="167" spans="1:29" x14ac:dyDescent="0.35">
      <c r="A167" s="21" t="str">
        <f>IF(A166="","",Tabelid!D155)</f>
        <v/>
      </c>
      <c r="B167" s="51" t="str">
        <f>IF(A167="","",SUM(B164:B166)+B172)</f>
        <v/>
      </c>
      <c r="AC167" s="23" t="str">
        <f t="shared" si="15"/>
        <v/>
      </c>
    </row>
    <row r="168" spans="1:29" x14ac:dyDescent="0.35">
      <c r="A168" s="21" t="str">
        <f>IF(A167="","",Tabelid!D156)</f>
        <v/>
      </c>
      <c r="B168" s="51" t="str">
        <f>IF(A168="","",SUMIFS(Eksplikatsioon!G:G,Eksplikatsioon!A:A,AC168))</f>
        <v/>
      </c>
      <c r="AC168" s="23" t="str">
        <f>AC167</f>
        <v/>
      </c>
    </row>
    <row r="169" spans="1:29" x14ac:dyDescent="0.3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3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35">
      <c r="A171" s="21" t="str">
        <f>IF(A170="","",Tabelid!D159)</f>
        <v/>
      </c>
      <c r="B171" s="51" t="str">
        <f>IF(A171="","",SUMIFS(Eksplikatsioon!F:F,Eksplikatsioon!A:A,AC171,Eksplikatsioon!C:C,Tabelid!E159))</f>
        <v/>
      </c>
      <c r="AC171" s="23" t="str">
        <f t="shared" si="15"/>
        <v/>
      </c>
    </row>
    <row r="172" spans="1:29" x14ac:dyDescent="0.35">
      <c r="A172" s="21" t="str">
        <f>IF(A171="","",Tabelid!D160)</f>
        <v/>
      </c>
      <c r="B172" s="51" t="str">
        <f>IF(A172="","",SUMIFS(Eksplikatsioon!F:F,Eksplikatsioon!A:A,AC172,Eksplikatsioon!C:C,Tabelid!E160))</f>
        <v/>
      </c>
      <c r="AC172" s="23" t="str">
        <f t="shared" si="15"/>
        <v/>
      </c>
    </row>
    <row r="173" spans="1:29" x14ac:dyDescent="0.35">
      <c r="A173" s="10" t="str">
        <f>IF(COUNTIF(Tabelid!G:G,TRUE)/10-Tabelid!H161&gt;0,MIN(Tabelid!F:F)+Tabelid!H161&amp;"."&amp;" Korrus","")</f>
        <v/>
      </c>
      <c r="AC173" s="23" t="str">
        <f>IFERROR(IF(FIND(".",A173)=3,LEFT(A173,2),LEFT(A173,1))*1,"")</f>
        <v/>
      </c>
    </row>
    <row r="174" spans="1:29" x14ac:dyDescent="0.35">
      <c r="A174" s="21" t="str">
        <f>IF(A173="","",Tabelid!D162)</f>
        <v/>
      </c>
      <c r="B174" s="51" t="str">
        <f>IF(A174="","",SUMIFS(Eksplikatsioon!F:F,Eksplikatsioon!A:A,AC174,Eksplikatsioon!C:C,Tabelid!E162))</f>
        <v/>
      </c>
      <c r="AC174" s="23" t="str">
        <f>AC173</f>
        <v/>
      </c>
    </row>
    <row r="175" spans="1:29" x14ac:dyDescent="0.35">
      <c r="A175" s="21" t="str">
        <f>IF(A174="","",Tabelid!D163)</f>
        <v/>
      </c>
      <c r="B175" s="51" t="str">
        <f>IF(A175="","",SUMIFS(Eksplikatsioon!F:F,Eksplikatsioon!A:A,AC175,Eksplikatsioon!C:C,Tabelid!E163))</f>
        <v/>
      </c>
      <c r="AC175" s="23" t="str">
        <f t="shared" ref="AC175:AC182" si="16">AC174</f>
        <v/>
      </c>
    </row>
    <row r="176" spans="1:29" x14ac:dyDescent="0.35">
      <c r="A176" s="21" t="str">
        <f>IF(A175="","",Tabelid!D164)</f>
        <v/>
      </c>
      <c r="B176" s="51" t="str">
        <f>IF(A176="","",SUMIFS(Eksplikatsioon!F:F,Eksplikatsioon!A:A,AC176,Eksplikatsioon!C:C,Tabelid!E164))</f>
        <v/>
      </c>
      <c r="AC176" s="23" t="str">
        <f t="shared" si="16"/>
        <v/>
      </c>
    </row>
    <row r="177" spans="1:29" x14ac:dyDescent="0.35">
      <c r="A177" s="21" t="str">
        <f>IF(A176="","",Tabelid!D165)</f>
        <v/>
      </c>
      <c r="B177" s="51" t="str">
        <f>IF(A177="","",SUM(B174:B176)+B182)</f>
        <v/>
      </c>
      <c r="AC177" s="23" t="str">
        <f t="shared" si="16"/>
        <v/>
      </c>
    </row>
    <row r="178" spans="1:29" x14ac:dyDescent="0.35">
      <c r="A178" s="21" t="str">
        <f>IF(A177="","",Tabelid!D166)</f>
        <v/>
      </c>
      <c r="B178" s="51" t="str">
        <f>IF(A178="","",SUMIFS(Eksplikatsioon!G:G,Eksplikatsioon!A:A,AC178))</f>
        <v/>
      </c>
      <c r="AC178" s="23" t="str">
        <f>AC177</f>
        <v/>
      </c>
    </row>
    <row r="179" spans="1:29" x14ac:dyDescent="0.3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3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35">
      <c r="A181" s="21" t="str">
        <f>IF(A180="","",Tabelid!D169)</f>
        <v/>
      </c>
      <c r="B181" s="51" t="str">
        <f>IF(A181="","",SUMIFS(Eksplikatsioon!F:F,Eksplikatsioon!A:A,AC181,Eksplikatsioon!C:C,Tabelid!E169))</f>
        <v/>
      </c>
      <c r="AC181" s="23" t="str">
        <f t="shared" si="16"/>
        <v/>
      </c>
    </row>
    <row r="182" spans="1:29" x14ac:dyDescent="0.35">
      <c r="A182" s="21" t="str">
        <f>IF(A181="","",Tabelid!D170)</f>
        <v/>
      </c>
      <c r="B182" s="51" t="str">
        <f>IF(A182="","",SUMIFS(Eksplikatsioon!F:F,Eksplikatsioon!A:A,AC182,Eksplikatsioon!C:C,Tabelid!E170))</f>
        <v/>
      </c>
      <c r="AC182" s="23" t="str">
        <f t="shared" si="16"/>
        <v/>
      </c>
    </row>
    <row r="183" spans="1:29" x14ac:dyDescent="0.35">
      <c r="A183" s="10" t="str">
        <f>IF(COUNTIF(Tabelid!G:G,TRUE)/10-Tabelid!H171&gt;0,MIN(Tabelid!F:F)+Tabelid!H171&amp;"."&amp;" Korrus","")</f>
        <v/>
      </c>
      <c r="AC183" s="23" t="str">
        <f>IFERROR(IF(FIND(".",A183)=3,LEFT(A183,2),LEFT(A183,1))*1,"")</f>
        <v/>
      </c>
    </row>
    <row r="184" spans="1:29" x14ac:dyDescent="0.35">
      <c r="A184" s="21" t="str">
        <f>IF(A183="","",Tabelid!D172)</f>
        <v/>
      </c>
      <c r="B184" s="51" t="str">
        <f>IF(A184="","",SUMIFS(Eksplikatsioon!F:F,Eksplikatsioon!A:A,AC184,Eksplikatsioon!C:C,Tabelid!E172))</f>
        <v/>
      </c>
      <c r="AC184" s="23" t="str">
        <f>AC183</f>
        <v/>
      </c>
    </row>
    <row r="185" spans="1:29" x14ac:dyDescent="0.35">
      <c r="A185" s="21" t="str">
        <f>IF(A184="","",Tabelid!D173)</f>
        <v/>
      </c>
      <c r="B185" s="51" t="str">
        <f>IF(A185="","",SUMIFS(Eksplikatsioon!F:F,Eksplikatsioon!A:A,AC185,Eksplikatsioon!C:C,Tabelid!E173))</f>
        <v/>
      </c>
      <c r="AC185" s="23" t="str">
        <f t="shared" ref="AC185:AC192" si="17">AC184</f>
        <v/>
      </c>
    </row>
    <row r="186" spans="1:29" x14ac:dyDescent="0.35">
      <c r="A186" s="21" t="str">
        <f>IF(A185="","",Tabelid!D174)</f>
        <v/>
      </c>
      <c r="B186" s="51" t="str">
        <f>IF(A186="","",SUMIFS(Eksplikatsioon!F:F,Eksplikatsioon!A:A,AC186,Eksplikatsioon!C:C,Tabelid!E174))</f>
        <v/>
      </c>
      <c r="AC186" s="23" t="str">
        <f t="shared" si="17"/>
        <v/>
      </c>
    </row>
    <row r="187" spans="1:29" x14ac:dyDescent="0.35">
      <c r="A187" s="21" t="str">
        <f>IF(A186="","",Tabelid!D175)</f>
        <v/>
      </c>
      <c r="B187" s="51" t="str">
        <f>IF(A187="","",SUM(B184:B186)+B192)</f>
        <v/>
      </c>
      <c r="AC187" s="23" t="str">
        <f t="shared" si="17"/>
        <v/>
      </c>
    </row>
    <row r="188" spans="1:29" x14ac:dyDescent="0.35">
      <c r="A188" s="21" t="str">
        <f>IF(A187="","",Tabelid!D176)</f>
        <v/>
      </c>
      <c r="B188" s="51" t="str">
        <f>IF(A188="","",SUMIFS(Eksplikatsioon!G:G,Eksplikatsioon!A:A,AC188))</f>
        <v/>
      </c>
      <c r="AC188" s="23" t="str">
        <f>AC187</f>
        <v/>
      </c>
    </row>
    <row r="189" spans="1:29" x14ac:dyDescent="0.3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3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35">
      <c r="A191" s="21" t="str">
        <f>IF(A190="","",Tabelid!D179)</f>
        <v/>
      </c>
      <c r="B191" s="51" t="str">
        <f>IF(A191="","",SUMIFS(Eksplikatsioon!F:F,Eksplikatsioon!A:A,AC191,Eksplikatsioon!C:C,Tabelid!E179))</f>
        <v/>
      </c>
      <c r="AC191" s="23" t="str">
        <f t="shared" si="17"/>
        <v/>
      </c>
    </row>
    <row r="192" spans="1:29" x14ac:dyDescent="0.35">
      <c r="A192" s="21" t="str">
        <f>IF(A191="","",Tabelid!D180)</f>
        <v/>
      </c>
      <c r="B192" s="51" t="str">
        <f>IF(A192="","",SUMIFS(Eksplikatsioon!F:F,Eksplikatsioon!A:A,AC192,Eksplikatsioon!C:C,Tabelid!E180))</f>
        <v/>
      </c>
      <c r="AC192" s="23" t="str">
        <f t="shared" si="17"/>
        <v/>
      </c>
    </row>
    <row r="193" spans="1:29" x14ac:dyDescent="0.35">
      <c r="A193" s="10" t="str">
        <f>IF(COUNTIF(Tabelid!G:G,TRUE)/10-Tabelid!H181&gt;0,MIN(Tabelid!F:F)+Tabelid!H181&amp;"."&amp;" Korrus","")</f>
        <v/>
      </c>
      <c r="AC193" s="23" t="str">
        <f>IFERROR(IF(FIND(".",A193)=3,LEFT(A193,2),LEFT(A193,1))*1,"")</f>
        <v/>
      </c>
    </row>
    <row r="194" spans="1:29" x14ac:dyDescent="0.35">
      <c r="A194" s="21" t="str">
        <f>IF(A193="","",Tabelid!D182)</f>
        <v/>
      </c>
      <c r="B194" s="51" t="str">
        <f>IF(A194="","",SUMIFS(Eksplikatsioon!F:F,Eksplikatsioon!A:A,AC194,Eksplikatsioon!C:C,Tabelid!E182))</f>
        <v/>
      </c>
      <c r="AC194" s="23" t="str">
        <f>AC193</f>
        <v/>
      </c>
    </row>
    <row r="195" spans="1:29" x14ac:dyDescent="0.35">
      <c r="A195" s="21" t="str">
        <f>IF(A194="","",Tabelid!D183)</f>
        <v/>
      </c>
      <c r="B195" s="51" t="str">
        <f>IF(A195="","",SUMIFS(Eksplikatsioon!F:F,Eksplikatsioon!A:A,AC195,Eksplikatsioon!C:C,Tabelid!E183))</f>
        <v/>
      </c>
      <c r="AC195" s="23" t="str">
        <f t="shared" ref="AC195:AC202" si="18">AC194</f>
        <v/>
      </c>
    </row>
    <row r="196" spans="1:29" x14ac:dyDescent="0.35">
      <c r="A196" s="21" t="str">
        <f>IF(A195="","",Tabelid!D184)</f>
        <v/>
      </c>
      <c r="B196" s="51" t="str">
        <f>IF(A196="","",SUMIFS(Eksplikatsioon!F:F,Eksplikatsioon!A:A,AC196,Eksplikatsioon!C:C,Tabelid!E184))</f>
        <v/>
      </c>
      <c r="AC196" s="23" t="str">
        <f t="shared" si="18"/>
        <v/>
      </c>
    </row>
    <row r="197" spans="1:29" x14ac:dyDescent="0.35">
      <c r="A197" s="21" t="str">
        <f>IF(A196="","",Tabelid!D185)</f>
        <v/>
      </c>
      <c r="B197" s="51" t="str">
        <f>IF(A197="","",SUM(B194:B196)+B202)</f>
        <v/>
      </c>
      <c r="AC197" s="23" t="str">
        <f t="shared" si="18"/>
        <v/>
      </c>
    </row>
    <row r="198" spans="1:29" x14ac:dyDescent="0.35">
      <c r="A198" s="21" t="str">
        <f>IF(A197="","",Tabelid!D186)</f>
        <v/>
      </c>
      <c r="B198" s="51" t="str">
        <f>IF(A198="","",SUMIFS(Eksplikatsioon!G:G,Eksplikatsioon!A:A,AC198))</f>
        <v/>
      </c>
      <c r="AC198" s="23" t="str">
        <f>AC197</f>
        <v/>
      </c>
    </row>
    <row r="199" spans="1:29" x14ac:dyDescent="0.3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3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35">
      <c r="A201" s="21" t="str">
        <f>IF(A200="","",Tabelid!D189)</f>
        <v/>
      </c>
      <c r="B201" s="51" t="str">
        <f>IF(A201="","",SUMIFS(Eksplikatsioon!F:F,Eksplikatsioon!A:A,AC201,Eksplikatsioon!C:C,Tabelid!E189))</f>
        <v/>
      </c>
      <c r="AC201" s="23" t="str">
        <f t="shared" si="18"/>
        <v/>
      </c>
    </row>
    <row r="202" spans="1:29" x14ac:dyDescent="0.35">
      <c r="A202" s="21" t="str">
        <f>IF(A201="","",Tabelid!D190)</f>
        <v/>
      </c>
      <c r="B202" s="51" t="str">
        <f>IF(A202="","",SUMIFS(Eksplikatsioon!F:F,Eksplikatsioon!A:A,AC202,Eksplikatsioon!C:C,Tabelid!E190))</f>
        <v/>
      </c>
      <c r="AC202" s="23" t="str">
        <f t="shared" si="18"/>
        <v/>
      </c>
    </row>
    <row r="203" spans="1:29" x14ac:dyDescent="0.35">
      <c r="A203" s="10" t="str">
        <f>IF(COUNTIF(Tabelid!G:G,TRUE)/10-Tabelid!H191&gt;0,MIN(Tabelid!F:F)+Tabelid!H191&amp;"."&amp;" Korrus","")</f>
        <v/>
      </c>
      <c r="AC203" s="23" t="str">
        <f>IFERROR(IF(FIND(".",A203)=3,LEFT(A203,2),LEFT(A203,1))*1,"")</f>
        <v/>
      </c>
    </row>
    <row r="204" spans="1:29" x14ac:dyDescent="0.35">
      <c r="A204" s="21" t="str">
        <f>IF(A203="","",Tabelid!D192)</f>
        <v/>
      </c>
      <c r="B204" s="51" t="str">
        <f>IF(A204="","",SUMIFS(Eksplikatsioon!F:F,Eksplikatsioon!A:A,AC204,Eksplikatsioon!C:C,Tabelid!E192))</f>
        <v/>
      </c>
      <c r="AC204" s="23" t="str">
        <f>AC203</f>
        <v/>
      </c>
    </row>
    <row r="205" spans="1:29" x14ac:dyDescent="0.35">
      <c r="A205" s="21" t="str">
        <f>IF(A204="","",Tabelid!D193)</f>
        <v/>
      </c>
      <c r="B205" s="51" t="str">
        <f>IF(A205="","",SUMIFS(Eksplikatsioon!F:F,Eksplikatsioon!A:A,AC205,Eksplikatsioon!C:C,Tabelid!E193))</f>
        <v/>
      </c>
      <c r="AC205" s="23" t="str">
        <f t="shared" ref="AC205:AC212" si="19">AC204</f>
        <v/>
      </c>
    </row>
    <row r="206" spans="1:29" x14ac:dyDescent="0.35">
      <c r="A206" s="21" t="str">
        <f>IF(A205="","",Tabelid!D194)</f>
        <v/>
      </c>
      <c r="B206" s="51" t="str">
        <f>IF(A206="","",SUMIFS(Eksplikatsioon!F:F,Eksplikatsioon!A:A,AC206,Eksplikatsioon!C:C,Tabelid!E194))</f>
        <v/>
      </c>
      <c r="AC206" s="23" t="str">
        <f t="shared" si="19"/>
        <v/>
      </c>
    </row>
    <row r="207" spans="1:29" x14ac:dyDescent="0.35">
      <c r="A207" s="21" t="str">
        <f>IF(A206="","",Tabelid!D195)</f>
        <v/>
      </c>
      <c r="B207" s="51" t="str">
        <f>IF(A207="","",SUM(B204:B206)+B212)</f>
        <v/>
      </c>
      <c r="AC207" s="23" t="str">
        <f t="shared" si="19"/>
        <v/>
      </c>
    </row>
    <row r="208" spans="1:29" x14ac:dyDescent="0.35">
      <c r="A208" s="21" t="str">
        <f>IF(A207="","",Tabelid!D196)</f>
        <v/>
      </c>
      <c r="B208" s="51" t="str">
        <f>IF(A208="","",SUMIFS(Eksplikatsioon!G:G,Eksplikatsioon!A:A,AC208))</f>
        <v/>
      </c>
      <c r="AC208" s="23" t="str">
        <f>AC207</f>
        <v/>
      </c>
    </row>
    <row r="209" spans="1:29" x14ac:dyDescent="0.3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3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35">
      <c r="A211" s="21" t="str">
        <f>IF(A210="","",Tabelid!D199)</f>
        <v/>
      </c>
      <c r="B211" s="51" t="str">
        <f>IF(A211="","",SUMIFS(Eksplikatsioon!F:F,Eksplikatsioon!A:A,AC211,Eksplikatsioon!C:C,Tabelid!E199))</f>
        <v/>
      </c>
      <c r="AC211" s="23" t="str">
        <f t="shared" si="19"/>
        <v/>
      </c>
    </row>
    <row r="212" spans="1:29" x14ac:dyDescent="0.35">
      <c r="A212" s="21" t="str">
        <f>IF(A211="","",Tabelid!D200)</f>
        <v/>
      </c>
      <c r="B212" s="51" t="str">
        <f>IF(A212="","",SUMIFS(Eksplikatsioon!F:F,Eksplikatsioon!A:A,AC212,Eksplikatsioon!C:C,Tabelid!E200))</f>
        <v/>
      </c>
      <c r="AC212" s="23" t="str">
        <f t="shared" si="19"/>
        <v/>
      </c>
    </row>
    <row r="213" spans="1:29" x14ac:dyDescent="0.35">
      <c r="A213" s="10" t="str">
        <f>IF(COUNTIF(Tabelid!G:G,TRUE)/10-Tabelid!H201&gt;0,MIN(Tabelid!F:F)+Tabelid!H201&amp;"."&amp;" Korrus","")</f>
        <v/>
      </c>
      <c r="AC213" s="23" t="str">
        <f>IFERROR(IF(FIND(".",A213)=3,LEFT(A213,2),LEFT(A213,1))*1,"")</f>
        <v/>
      </c>
    </row>
    <row r="214" spans="1:29" x14ac:dyDescent="0.35">
      <c r="A214" s="21" t="str">
        <f>IF(A213="","",Tabelid!D202)</f>
        <v/>
      </c>
      <c r="B214" s="51" t="str">
        <f>IF(A214="","",SUMIFS(Eksplikatsioon!F:F,Eksplikatsioon!A:A,AC214,Eksplikatsioon!C:C,Tabelid!E202))</f>
        <v/>
      </c>
      <c r="AC214" s="23" t="str">
        <f>AC213</f>
        <v/>
      </c>
    </row>
    <row r="215" spans="1:29" x14ac:dyDescent="0.35">
      <c r="A215" s="21" t="str">
        <f>IF(A214="","",Tabelid!D203)</f>
        <v/>
      </c>
      <c r="B215" s="51" t="str">
        <f>IF(A215="","",SUMIFS(Eksplikatsioon!F:F,Eksplikatsioon!A:A,AC215,Eksplikatsioon!C:C,Tabelid!E203))</f>
        <v/>
      </c>
      <c r="AC215" s="23" t="str">
        <f t="shared" ref="AC215:AC222" si="20">AC214</f>
        <v/>
      </c>
    </row>
    <row r="216" spans="1:29" x14ac:dyDescent="0.35">
      <c r="A216" s="21" t="str">
        <f>IF(A215="","",Tabelid!D204)</f>
        <v/>
      </c>
      <c r="B216" s="51" t="str">
        <f>IF(A216="","",SUMIFS(Eksplikatsioon!F:F,Eksplikatsioon!A:A,AC216,Eksplikatsioon!C:C,Tabelid!E204))</f>
        <v/>
      </c>
      <c r="AC216" s="23" t="str">
        <f t="shared" si="20"/>
        <v/>
      </c>
    </row>
    <row r="217" spans="1:29" x14ac:dyDescent="0.35">
      <c r="A217" s="21" t="str">
        <f>IF(A216="","",Tabelid!D205)</f>
        <v/>
      </c>
      <c r="B217" s="51" t="str">
        <f>IF(A217="","",SUM(B214:B216)+B222)</f>
        <v/>
      </c>
      <c r="AC217" s="23" t="str">
        <f t="shared" si="20"/>
        <v/>
      </c>
    </row>
    <row r="218" spans="1:29" x14ac:dyDescent="0.35">
      <c r="A218" s="21" t="str">
        <f>IF(A217="","",Tabelid!D206)</f>
        <v/>
      </c>
      <c r="B218" s="51" t="str">
        <f>IF(A218="","",SUMIFS(Eksplikatsioon!G:G,Eksplikatsioon!A:A,AC218))</f>
        <v/>
      </c>
      <c r="AC218" s="23" t="str">
        <f>AC217</f>
        <v/>
      </c>
    </row>
    <row r="219" spans="1:29" x14ac:dyDescent="0.3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3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35">
      <c r="A221" s="21" t="str">
        <f>IF(A220="","",Tabelid!D209)</f>
        <v/>
      </c>
      <c r="B221" s="51" t="str">
        <f>IF(A221="","",SUMIFS(Eksplikatsioon!F:F,Eksplikatsioon!A:A,AC221,Eksplikatsioon!C:C,Tabelid!E209))</f>
        <v/>
      </c>
      <c r="AC221" s="23" t="str">
        <f t="shared" si="20"/>
        <v/>
      </c>
    </row>
    <row r="222" spans="1:29" x14ac:dyDescent="0.35">
      <c r="A222" s="21" t="str">
        <f>IF(A221="","",Tabelid!D210)</f>
        <v/>
      </c>
      <c r="B222" s="51" t="str">
        <f>IF(A222="","",SUMIFS(Eksplikatsioon!F:F,Eksplikatsioon!A:A,AC222,Eksplikatsioon!C:C,Tabelid!E210))</f>
        <v/>
      </c>
      <c r="AC222" s="23" t="str">
        <f t="shared" si="20"/>
        <v/>
      </c>
    </row>
    <row r="223" spans="1:29" x14ac:dyDescent="0.35">
      <c r="A223" s="10" t="str">
        <f>IF(COUNTIF(Tabelid!G:G,TRUE)/10-Tabelid!H211&gt;0,MIN(Tabelid!F:F)+Tabelid!H211&amp;"."&amp;" Korrus","")</f>
        <v/>
      </c>
      <c r="AC223" s="23" t="str">
        <f>IFERROR(IF(FIND(".",A223)=3,LEFT(A223,2),LEFT(A223,1))*1,"")</f>
        <v/>
      </c>
    </row>
    <row r="224" spans="1:29" x14ac:dyDescent="0.35">
      <c r="A224" s="21" t="str">
        <f>IF(A223="","",Tabelid!D212)</f>
        <v/>
      </c>
      <c r="B224" s="51" t="str">
        <f>IF(A224="","",SUMIFS(Eksplikatsioon!F:F,Eksplikatsioon!A:A,AC224,Eksplikatsioon!C:C,Tabelid!E212))</f>
        <v/>
      </c>
      <c r="AC224" s="23" t="str">
        <f>AC223</f>
        <v/>
      </c>
    </row>
    <row r="225" spans="1:29" x14ac:dyDescent="0.35">
      <c r="A225" s="21" t="str">
        <f>IF(A224="","",Tabelid!D213)</f>
        <v/>
      </c>
      <c r="B225" s="51" t="str">
        <f>IF(A225="","",SUMIFS(Eksplikatsioon!F:F,Eksplikatsioon!A:A,AC225,Eksplikatsioon!C:C,Tabelid!E213))</f>
        <v/>
      </c>
      <c r="AC225" s="23" t="str">
        <f t="shared" ref="AC225:AC232" si="21">AC224</f>
        <v/>
      </c>
    </row>
    <row r="226" spans="1:29" x14ac:dyDescent="0.35">
      <c r="A226" s="21" t="str">
        <f>IF(A225="","",Tabelid!D214)</f>
        <v/>
      </c>
      <c r="B226" s="51" t="str">
        <f>IF(A226="","",SUMIFS(Eksplikatsioon!F:F,Eksplikatsioon!A:A,AC226,Eksplikatsioon!C:C,Tabelid!E214))</f>
        <v/>
      </c>
      <c r="AC226" s="23" t="str">
        <f t="shared" si="21"/>
        <v/>
      </c>
    </row>
    <row r="227" spans="1:29" x14ac:dyDescent="0.35">
      <c r="A227" s="21" t="str">
        <f>IF(A226="","",Tabelid!D215)</f>
        <v/>
      </c>
      <c r="B227" s="51" t="str">
        <f>IF(A227="","",SUM(B224:B226)+B232)</f>
        <v/>
      </c>
      <c r="AC227" s="23" t="str">
        <f t="shared" si="21"/>
        <v/>
      </c>
    </row>
    <row r="228" spans="1:29" x14ac:dyDescent="0.35">
      <c r="A228" s="21" t="str">
        <f>IF(A227="","",Tabelid!D216)</f>
        <v/>
      </c>
      <c r="B228" s="51" t="str">
        <f>IF(A228="","",SUMIFS(Eksplikatsioon!G:G,Eksplikatsioon!A:A,AC228))</f>
        <v/>
      </c>
      <c r="AC228" s="23" t="str">
        <f>AC227</f>
        <v/>
      </c>
    </row>
    <row r="229" spans="1:29" x14ac:dyDescent="0.3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3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35">
      <c r="A231" s="21" t="str">
        <f>IF(A230="","",Tabelid!D219)</f>
        <v/>
      </c>
      <c r="B231" s="51" t="str">
        <f>IF(A231="","",SUMIFS(Eksplikatsioon!F:F,Eksplikatsioon!A:A,AC231,Eksplikatsioon!C:C,Tabelid!E219))</f>
        <v/>
      </c>
      <c r="AC231" s="23" t="str">
        <f t="shared" si="21"/>
        <v/>
      </c>
    </row>
    <row r="232" spans="1:29" x14ac:dyDescent="0.35">
      <c r="A232" s="21" t="str">
        <f>IF(A231="","",Tabelid!D220)</f>
        <v/>
      </c>
      <c r="B232" s="51" t="str">
        <f>IF(A232="","",SUMIFS(Eksplikatsioon!F:F,Eksplikatsioon!A:A,AC232,Eksplikatsioon!C:C,Tabelid!E220))</f>
        <v/>
      </c>
      <c r="AC232" s="23" t="str">
        <f t="shared" si="21"/>
        <v/>
      </c>
    </row>
    <row r="233" spans="1:29" x14ac:dyDescent="0.35">
      <c r="A233" s="10" t="str">
        <f>IF(COUNTIF(Tabelid!G:G,TRUE)/10-Tabelid!H221&gt;0,MIN(Tabelid!F:F)+Tabelid!H221&amp;"."&amp;" Korrus","")</f>
        <v/>
      </c>
      <c r="AC233" s="23" t="str">
        <f>IFERROR(IF(FIND(".",A233)=3,LEFT(A233,2),LEFT(A233,1))*1,"")</f>
        <v/>
      </c>
    </row>
    <row r="234" spans="1:29" x14ac:dyDescent="0.35">
      <c r="A234" s="21" t="str">
        <f>IF(A233="","",Tabelid!D222)</f>
        <v/>
      </c>
      <c r="B234" s="51" t="str">
        <f>IF(A234="","",SUMIFS(Eksplikatsioon!F:F,Eksplikatsioon!A:A,AC234,Eksplikatsioon!C:C,Tabelid!E222))</f>
        <v/>
      </c>
      <c r="AC234" s="23" t="str">
        <f>AC233</f>
        <v/>
      </c>
    </row>
    <row r="235" spans="1:29" x14ac:dyDescent="0.35">
      <c r="A235" s="21" t="str">
        <f>IF(A234="","",Tabelid!D223)</f>
        <v/>
      </c>
      <c r="B235" s="51" t="str">
        <f>IF(A235="","",SUMIFS(Eksplikatsioon!F:F,Eksplikatsioon!A:A,AC235,Eksplikatsioon!C:C,Tabelid!E223))</f>
        <v/>
      </c>
      <c r="AC235" s="23" t="str">
        <f t="shared" ref="AC235:AC242" si="22">AC234</f>
        <v/>
      </c>
    </row>
    <row r="236" spans="1:29" x14ac:dyDescent="0.35">
      <c r="A236" s="21" t="str">
        <f>IF(A235="","",Tabelid!D224)</f>
        <v/>
      </c>
      <c r="B236" s="51" t="str">
        <f>IF(A236="","",SUMIFS(Eksplikatsioon!F:F,Eksplikatsioon!A:A,AC236,Eksplikatsioon!C:C,Tabelid!E224))</f>
        <v/>
      </c>
      <c r="AC236" s="23" t="str">
        <f t="shared" si="22"/>
        <v/>
      </c>
    </row>
    <row r="237" spans="1:29" x14ac:dyDescent="0.35">
      <c r="A237" s="21" t="str">
        <f>IF(A236="","",Tabelid!D225)</f>
        <v/>
      </c>
      <c r="B237" s="51" t="str">
        <f>IF(A237="","",SUM(B234:B236)+B242)</f>
        <v/>
      </c>
      <c r="AC237" s="23" t="str">
        <f t="shared" si="22"/>
        <v/>
      </c>
    </row>
    <row r="238" spans="1:29" x14ac:dyDescent="0.35">
      <c r="A238" s="21" t="str">
        <f>IF(A237="","",Tabelid!D226)</f>
        <v/>
      </c>
      <c r="B238" s="51" t="str">
        <f>IF(A238="","",SUMIFS(Eksplikatsioon!G:G,Eksplikatsioon!A:A,AC238))</f>
        <v/>
      </c>
      <c r="AC238" s="23" t="str">
        <f>AC237</f>
        <v/>
      </c>
    </row>
    <row r="239" spans="1:29" x14ac:dyDescent="0.3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3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35">
      <c r="A241" s="21" t="str">
        <f>IF(A240="","",Tabelid!D229)</f>
        <v/>
      </c>
      <c r="B241" s="51" t="str">
        <f>IF(A241="","",SUMIFS(Eksplikatsioon!F:F,Eksplikatsioon!A:A,AC241,Eksplikatsioon!C:C,Tabelid!E229))</f>
        <v/>
      </c>
      <c r="AC241" s="23" t="str">
        <f t="shared" si="22"/>
        <v/>
      </c>
    </row>
    <row r="242" spans="1:29" x14ac:dyDescent="0.35">
      <c r="A242" s="21" t="str">
        <f>IF(A241="","",Tabelid!D230)</f>
        <v/>
      </c>
      <c r="B242" s="51" t="str">
        <f>IF(A242="","",SUMIFS(Eksplikatsioon!F:F,Eksplikatsioon!A:A,AC242,Eksplikatsioon!C:C,Tabelid!E230))</f>
        <v/>
      </c>
      <c r="AC242" s="23" t="str">
        <f t="shared" si="22"/>
        <v/>
      </c>
    </row>
    <row r="243" spans="1:29" x14ac:dyDescent="0.35">
      <c r="A243" s="10" t="str">
        <f>IF(COUNTIF(Tabelid!G:G,TRUE)/10-Tabelid!H231&gt;0,MIN(Tabelid!F:F)+Tabelid!H231&amp;"."&amp;" Korrus","")</f>
        <v/>
      </c>
      <c r="AC243" s="23" t="str">
        <f>IFERROR(IF(FIND(".",A243)=3,LEFT(A243,2),LEFT(A243,1))*1,"")</f>
        <v/>
      </c>
    </row>
    <row r="244" spans="1:29" x14ac:dyDescent="0.35">
      <c r="A244" s="21" t="str">
        <f>IF(A243="","",Tabelid!D232)</f>
        <v/>
      </c>
      <c r="B244" s="51" t="str">
        <f>IF(A244="","",SUMIFS(Eksplikatsioon!F:F,Eksplikatsioon!A:A,AC244,Eksplikatsioon!C:C,Tabelid!E232))</f>
        <v/>
      </c>
      <c r="AC244" s="23" t="str">
        <f>AC243</f>
        <v/>
      </c>
    </row>
    <row r="245" spans="1:29" x14ac:dyDescent="0.35">
      <c r="A245" s="21" t="str">
        <f>IF(A244="","",Tabelid!D233)</f>
        <v/>
      </c>
      <c r="B245" s="51" t="str">
        <f>IF(A245="","",SUMIFS(Eksplikatsioon!F:F,Eksplikatsioon!A:A,AC245,Eksplikatsioon!C:C,Tabelid!E233))</f>
        <v/>
      </c>
      <c r="AC245" s="23" t="str">
        <f t="shared" ref="AC245:AC252" si="23">AC244</f>
        <v/>
      </c>
    </row>
    <row r="246" spans="1:29" x14ac:dyDescent="0.35">
      <c r="A246" s="21" t="str">
        <f>IF(A245="","",Tabelid!D234)</f>
        <v/>
      </c>
      <c r="B246" s="51" t="str">
        <f>IF(A246="","",SUMIFS(Eksplikatsioon!F:F,Eksplikatsioon!A:A,AC246,Eksplikatsioon!C:C,Tabelid!E234))</f>
        <v/>
      </c>
      <c r="AC246" s="23" t="str">
        <f t="shared" si="23"/>
        <v/>
      </c>
    </row>
    <row r="247" spans="1:29" x14ac:dyDescent="0.35">
      <c r="A247" s="21" t="str">
        <f>IF(A246="","",Tabelid!D235)</f>
        <v/>
      </c>
      <c r="B247" s="51" t="str">
        <f>IF(A247="","",SUM(B244:B246)+B252)</f>
        <v/>
      </c>
      <c r="AC247" s="23" t="str">
        <f t="shared" si="23"/>
        <v/>
      </c>
    </row>
    <row r="248" spans="1:29" x14ac:dyDescent="0.35">
      <c r="A248" s="21" t="str">
        <f>IF(A247="","",Tabelid!D236)</f>
        <v/>
      </c>
      <c r="B248" s="51" t="str">
        <f>IF(A248="","",SUMIFS(Eksplikatsioon!G:G,Eksplikatsioon!A:A,AC248))</f>
        <v/>
      </c>
      <c r="AC248" s="23" t="str">
        <f>AC247</f>
        <v/>
      </c>
    </row>
    <row r="249" spans="1:29" x14ac:dyDescent="0.3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3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35">
      <c r="A251" s="21" t="str">
        <f>IF(A250="","",Tabelid!D239)</f>
        <v/>
      </c>
      <c r="B251" s="51" t="str">
        <f>IF(A251="","",SUMIFS(Eksplikatsioon!F:F,Eksplikatsioon!A:A,AC251,Eksplikatsioon!C:C,Tabelid!E239))</f>
        <v/>
      </c>
      <c r="AC251" s="23" t="str">
        <f t="shared" si="23"/>
        <v/>
      </c>
    </row>
    <row r="252" spans="1:29" x14ac:dyDescent="0.35">
      <c r="A252" s="21" t="str">
        <f>IF(A251="","",Tabelid!D240)</f>
        <v/>
      </c>
      <c r="B252" s="51" t="str">
        <f>IF(A252="","",SUMIFS(Eksplikatsioon!F:F,Eksplikatsioon!A:A,AC252,Eksplikatsioon!C:C,Tabelid!E240))</f>
        <v/>
      </c>
      <c r="AC252" s="23" t="str">
        <f t="shared" si="23"/>
        <v/>
      </c>
    </row>
    <row r="253" spans="1:29" x14ac:dyDescent="0.35">
      <c r="A253" s="10" t="str">
        <f>IF(COUNTIF(Tabelid!G:G,TRUE)/10-Tabelid!H241&gt;0,MIN(Tabelid!F:F)+Tabelid!H241&amp;"."&amp;" Korrus","")</f>
        <v/>
      </c>
      <c r="AC253" s="23" t="str">
        <f>IFERROR(IF(FIND(".",A253)=3,LEFT(A253,2),LEFT(A253,1))*1,"")</f>
        <v/>
      </c>
    </row>
    <row r="254" spans="1:29" x14ac:dyDescent="0.35">
      <c r="A254" s="21" t="str">
        <f>IF(A253="","",Tabelid!D242)</f>
        <v/>
      </c>
      <c r="B254" s="51" t="str">
        <f>IF(A254="","",SUMIFS(Eksplikatsioon!F:F,Eksplikatsioon!A:A,AC254,Eksplikatsioon!C:C,Tabelid!E242))</f>
        <v/>
      </c>
      <c r="AC254" s="23" t="str">
        <f>AC253</f>
        <v/>
      </c>
    </row>
    <row r="255" spans="1:29" x14ac:dyDescent="0.35">
      <c r="A255" s="21" t="str">
        <f>IF(A254="","",Tabelid!D243)</f>
        <v/>
      </c>
      <c r="B255" s="51" t="str">
        <f>IF(A255="","",SUMIFS(Eksplikatsioon!F:F,Eksplikatsioon!A:A,AC255,Eksplikatsioon!C:C,Tabelid!E243))</f>
        <v/>
      </c>
      <c r="AC255" s="23" t="str">
        <f t="shared" ref="AC255:AC262" si="24">AC254</f>
        <v/>
      </c>
    </row>
    <row r="256" spans="1:29" x14ac:dyDescent="0.35">
      <c r="A256" s="21" t="str">
        <f>IF(A255="","",Tabelid!D244)</f>
        <v/>
      </c>
      <c r="B256" s="51" t="str">
        <f>IF(A256="","",SUMIFS(Eksplikatsioon!F:F,Eksplikatsioon!A:A,AC256,Eksplikatsioon!C:C,Tabelid!E244))</f>
        <v/>
      </c>
      <c r="AC256" s="23" t="str">
        <f t="shared" si="24"/>
        <v/>
      </c>
    </row>
    <row r="257" spans="1:29" x14ac:dyDescent="0.35">
      <c r="A257" s="21" t="str">
        <f>IF(A256="","",Tabelid!D245)</f>
        <v/>
      </c>
      <c r="B257" s="51" t="str">
        <f>IF(A257="","",SUM(B254:B256)+B262)</f>
        <v/>
      </c>
      <c r="AC257" s="23" t="str">
        <f t="shared" si="24"/>
        <v/>
      </c>
    </row>
    <row r="258" spans="1:29" x14ac:dyDescent="0.35">
      <c r="A258" s="21" t="str">
        <f>IF(A257="","",Tabelid!D246)</f>
        <v/>
      </c>
      <c r="B258" s="51" t="str">
        <f>IF(A258="","",SUMIFS(Eksplikatsioon!G:G,Eksplikatsioon!A:A,AC258))</f>
        <v/>
      </c>
      <c r="AC258" s="23" t="str">
        <f>AC257</f>
        <v/>
      </c>
    </row>
    <row r="259" spans="1:29" x14ac:dyDescent="0.3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3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35">
      <c r="A261" s="21" t="str">
        <f>IF(A260="","",Tabelid!D249)</f>
        <v/>
      </c>
      <c r="B261" s="51" t="str">
        <f>IF(A261="","",SUMIFS(Eksplikatsioon!F:F,Eksplikatsioon!A:A,AC261,Eksplikatsioon!C:C,Tabelid!E249))</f>
        <v/>
      </c>
      <c r="AC261" s="23" t="str">
        <f t="shared" si="24"/>
        <v/>
      </c>
    </row>
    <row r="262" spans="1:29" x14ac:dyDescent="0.35">
      <c r="A262" s="21" t="str">
        <f>IF(A261="","",Tabelid!D250)</f>
        <v/>
      </c>
      <c r="B262" s="51" t="str">
        <f>IF(A262="","",SUMIFS(Eksplikatsioon!F:F,Eksplikatsioon!A:A,AC262,Eksplikatsioon!C:C,Tabelid!E250))</f>
        <v/>
      </c>
      <c r="AC262" s="23" t="str">
        <f t="shared" si="24"/>
        <v/>
      </c>
    </row>
    <row r="263" spans="1:29" x14ac:dyDescent="0.35">
      <c r="A263" s="10" t="str">
        <f>IF(COUNTIF(Tabelid!G:G,TRUE)/10-Tabelid!H251&gt;0,MIN(Tabelid!F:F)+Tabelid!H251&amp;"."&amp;" Korrus","")</f>
        <v/>
      </c>
      <c r="AC263" s="23" t="str">
        <f>IFERROR(IF(FIND(".",A263)=3,LEFT(A263,2),LEFT(A263,1))*1,"")</f>
        <v/>
      </c>
    </row>
    <row r="264" spans="1:29" x14ac:dyDescent="0.35">
      <c r="A264" s="21" t="str">
        <f>IF(A263="","",Tabelid!D252)</f>
        <v/>
      </c>
      <c r="B264" s="51" t="str">
        <f>IF(A264="","",SUMIFS(Eksplikatsioon!F:F,Eksplikatsioon!A:A,AC264,Eksplikatsioon!C:C,Tabelid!E252))</f>
        <v/>
      </c>
      <c r="AC264" s="23" t="str">
        <f>AC263</f>
        <v/>
      </c>
    </row>
    <row r="265" spans="1:29" x14ac:dyDescent="0.35">
      <c r="A265" s="21" t="str">
        <f>IF(A264="","",Tabelid!D253)</f>
        <v/>
      </c>
      <c r="B265" s="51" t="str">
        <f>IF(A265="","",SUMIFS(Eksplikatsioon!F:F,Eksplikatsioon!A:A,AC265,Eksplikatsioon!C:C,Tabelid!E253))</f>
        <v/>
      </c>
      <c r="AC265" s="23" t="str">
        <f t="shared" ref="AC265:AC272" si="25">AC264</f>
        <v/>
      </c>
    </row>
    <row r="266" spans="1:29" x14ac:dyDescent="0.35">
      <c r="A266" s="21" t="str">
        <f>IF(A265="","",Tabelid!D254)</f>
        <v/>
      </c>
      <c r="B266" s="51" t="str">
        <f>IF(A266="","",SUMIFS(Eksplikatsioon!F:F,Eksplikatsioon!A:A,AC266,Eksplikatsioon!C:C,Tabelid!E254))</f>
        <v/>
      </c>
      <c r="AC266" s="23" t="str">
        <f t="shared" si="25"/>
        <v/>
      </c>
    </row>
    <row r="267" spans="1:29" x14ac:dyDescent="0.35">
      <c r="A267" s="21" t="str">
        <f>IF(A266="","",Tabelid!D255)</f>
        <v/>
      </c>
      <c r="B267" s="51" t="str">
        <f>IF(A267="","",SUM(B264:B266)+B272)</f>
        <v/>
      </c>
      <c r="AC267" s="23" t="str">
        <f t="shared" si="25"/>
        <v/>
      </c>
    </row>
    <row r="268" spans="1:29" x14ac:dyDescent="0.35">
      <c r="A268" s="21" t="str">
        <f>IF(A267="","",Tabelid!D256)</f>
        <v/>
      </c>
      <c r="B268" s="51" t="str">
        <f>IF(A268="","",SUMIFS(Eksplikatsioon!G:G,Eksplikatsioon!A:A,AC268))</f>
        <v/>
      </c>
      <c r="AC268" s="23" t="str">
        <f>AC267</f>
        <v/>
      </c>
    </row>
    <row r="269" spans="1:29" x14ac:dyDescent="0.3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3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35">
      <c r="A271" s="21" t="str">
        <f>IF(A270="","",Tabelid!D259)</f>
        <v/>
      </c>
      <c r="B271" s="51" t="str">
        <f>IF(A271="","",SUMIFS(Eksplikatsioon!F:F,Eksplikatsioon!A:A,AC271,Eksplikatsioon!C:C,Tabelid!E259))</f>
        <v/>
      </c>
      <c r="AC271" s="23" t="str">
        <f t="shared" si="25"/>
        <v/>
      </c>
    </row>
    <row r="272" spans="1:29" x14ac:dyDescent="0.3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2"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4" activePane="bottomLeft" state="frozen"/>
      <selection pane="bottomLeft" activeCell="H25" sqref="H25"/>
    </sheetView>
  </sheetViews>
  <sheetFormatPr defaultColWidth="9.1796875" defaultRowHeight="14.5" outlineLevelCol="2" x14ac:dyDescent="0.35"/>
  <cols>
    <col min="1" max="1" width="9.1796875" style="11" customWidth="1"/>
    <col min="2" max="2" width="11.1796875" style="15" customWidth="1"/>
    <col min="3" max="3" width="41.1796875" style="11" customWidth="1"/>
    <col min="4" max="4" width="24" style="11" customWidth="1"/>
    <col min="5" max="5" width="38.26953125" style="11" customWidth="1"/>
    <col min="6" max="7" width="11.7265625" style="51" customWidth="1"/>
    <col min="8" max="8" width="45.7265625" style="11" customWidth="1"/>
    <col min="9" max="9" width="13.81640625" style="11" customWidth="1" outlineLevel="1"/>
    <col min="10" max="10" width="30.7265625" style="14" customWidth="1" outlineLevel="1"/>
    <col min="11" max="11" width="50.7265625" style="9" customWidth="1" outlineLevel="1"/>
    <col min="12" max="12" width="25.7265625" style="9" customWidth="1" outlineLevel="1"/>
    <col min="13" max="13" width="22.1796875" style="9" customWidth="1" outlineLevel="1"/>
    <col min="14" max="14" width="4" style="9" customWidth="1" outlineLevel="1"/>
    <col min="15" max="15" width="9.453125" style="9" customWidth="1" outlineLevel="2"/>
    <col min="16" max="16" width="9.1796875" style="9" customWidth="1" outlineLevel="2"/>
    <col min="17" max="17" width="8.453125" style="9" customWidth="1" outlineLevel="2"/>
    <col min="18" max="18" width="9.7265625" style="9" customWidth="1" outlineLevel="2"/>
    <col min="19" max="19" width="11" style="9" customWidth="1" outlineLevel="2"/>
    <col min="20" max="33" width="9.1796875" style="9" customWidth="1" outlineLevel="2"/>
    <col min="34" max="34" width="9.1796875" style="9" customWidth="1" outlineLevel="1"/>
    <col min="35" max="16384" width="9.1796875" style="9"/>
  </cols>
  <sheetData>
    <row r="1" spans="1:37" x14ac:dyDescent="0.35">
      <c r="A1" s="8" t="s">
        <v>17</v>
      </c>
      <c r="B1" s="13" t="str">
        <f>IF('Hoone üldandmed'!B2="","",'Hoone üldandmed'!B2)</f>
        <v>Kalevi tn 1, Tartu linn, Tartu linn, Tartu maakond</v>
      </c>
      <c r="H1" s="35"/>
    </row>
    <row r="2" spans="1:37" x14ac:dyDescent="0.35">
      <c r="O2" s="33" t="s">
        <v>43</v>
      </c>
      <c r="P2" s="33"/>
      <c r="Q2" s="33"/>
      <c r="R2" s="33"/>
      <c r="S2" s="33"/>
      <c r="T2" s="33"/>
      <c r="U2" s="33"/>
      <c r="V2" s="33"/>
      <c r="W2" s="33"/>
      <c r="X2" s="33"/>
      <c r="Y2" s="33"/>
      <c r="Z2" s="33"/>
      <c r="AA2" s="33"/>
      <c r="AB2" s="33"/>
      <c r="AC2" s="33"/>
      <c r="AD2" s="33"/>
      <c r="AE2" s="33"/>
      <c r="AF2" s="33"/>
      <c r="AG2" s="33"/>
    </row>
    <row r="3" spans="1:37" ht="43.5" customHeight="1" x14ac:dyDescent="0.35">
      <c r="A3" s="16" t="s">
        <v>44</v>
      </c>
      <c r="B3" s="17" t="s">
        <v>45</v>
      </c>
      <c r="C3" s="16" t="s">
        <v>46</v>
      </c>
      <c r="D3" s="16" t="s">
        <v>47</v>
      </c>
      <c r="E3" s="16" t="s">
        <v>48</v>
      </c>
      <c r="F3" s="52" t="s">
        <v>49</v>
      </c>
      <c r="G3" s="52" t="s">
        <v>50</v>
      </c>
      <c r="H3" s="16" t="s">
        <v>51</v>
      </c>
      <c r="I3" s="16" t="s">
        <v>52</v>
      </c>
      <c r="J3" s="66" t="s">
        <v>53</v>
      </c>
      <c r="K3" s="16" t="s">
        <v>2</v>
      </c>
      <c r="L3" s="16" t="s">
        <v>3</v>
      </c>
      <c r="M3" s="16" t="s">
        <v>54</v>
      </c>
      <c r="N3" s="16"/>
      <c r="O3" s="30" t="str">
        <f ca="1">IF(INDIRECT("'Lepingu lisa'!R"&amp;COLUMN()-10&amp;"C49",FALSE)="","",INDIRECT("'Lepingu lisa'!R"&amp;COLUMN()-12&amp;"C49",FALSE))</f>
        <v>Tartu Maakohus</v>
      </c>
      <c r="P3" s="30" t="str">
        <f t="shared" ref="P3:AG3" ca="1" si="0">IF(INDIRECT("'Lepingu lisa'!R"&amp;COLUMN()-10&amp;"C49",FALSE)="","",INDIRECT("'Lepingu lisa'!R"&amp;COLUMN()-12&amp;"C49",FALSE))</f>
        <v>Tartu Halduskohus</v>
      </c>
      <c r="Q3" s="30" t="str">
        <f t="shared" ca="1" si="0"/>
        <v>Tartu Ringkonnakohus</v>
      </c>
      <c r="R3" s="30" t="str">
        <f t="shared" ca="1" si="0"/>
        <v>Prokuratuur</v>
      </c>
      <c r="S3" s="30" t="str">
        <f t="shared" ca="1" si="0"/>
        <v>Kohviku üürnik</v>
      </c>
      <c r="T3" s="30" t="str">
        <f t="shared" ca="1" si="0"/>
        <v>Aktiivne vakantsus</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35">
      <c r="A4" s="18" t="s">
        <v>55</v>
      </c>
      <c r="B4" s="19">
        <v>101</v>
      </c>
      <c r="C4" s="18" t="s">
        <v>56</v>
      </c>
      <c r="D4" s="18" t="s">
        <v>57</v>
      </c>
      <c r="E4" s="18" t="s">
        <v>58</v>
      </c>
      <c r="F4" s="53">
        <v>11</v>
      </c>
      <c r="G4" s="53"/>
      <c r="H4" s="18"/>
      <c r="I4" s="11" t="str">
        <f>LEFT(Tabel1[[#This Row],[Ruumi tüüp (TALO Tüüpruumide nimestik)]],2)</f>
        <v>Ül</v>
      </c>
      <c r="J4" s="22" t="s">
        <v>6</v>
      </c>
      <c r="K4" s="18"/>
      <c r="L4" s="11" t="str">
        <f>IFERROR(VLOOKUP(Tabel1[[#This Row],[Üürnik]],'Lepingu lisa'!$AW$3:$AX$22,2,FALSE),"")</f>
        <v/>
      </c>
      <c r="M4" s="11" t="str">
        <f>IFERROR(VLOOKUP(Tabel1[[#This Row],[Jaotus]],Tabelid!L:M,2,FALSE),"")</f>
        <v>BUILDING</v>
      </c>
      <c r="N4" s="11"/>
      <c r="O4" s="34"/>
      <c r="P4" s="34"/>
      <c r="Q4" s="34"/>
      <c r="R4" s="34"/>
      <c r="S4" s="34"/>
      <c r="T4" s="34"/>
      <c r="U4" s="34"/>
      <c r="V4" s="34"/>
      <c r="W4" s="34"/>
      <c r="X4" s="34"/>
      <c r="Y4" s="34"/>
      <c r="Z4" s="34"/>
      <c r="AA4" s="34"/>
      <c r="AB4" s="34"/>
      <c r="AC4" s="34"/>
      <c r="AD4" s="34"/>
      <c r="AE4" s="34"/>
      <c r="AF4" s="34"/>
      <c r="AG4" s="34"/>
    </row>
    <row r="5" spans="1:37" x14ac:dyDescent="0.35">
      <c r="A5" s="18" t="s">
        <v>55</v>
      </c>
      <c r="B5" s="19">
        <v>102</v>
      </c>
      <c r="C5" s="18" t="s">
        <v>56</v>
      </c>
      <c r="D5" s="18" t="s">
        <v>59</v>
      </c>
      <c r="E5" s="18" t="s">
        <v>58</v>
      </c>
      <c r="F5" s="53">
        <v>51.8</v>
      </c>
      <c r="G5" s="53"/>
      <c r="H5" s="18"/>
      <c r="I5" s="11" t="str">
        <f>LEFT(Tabel1[[#This Row],[Ruumi tüüp (TALO Tüüpruumide nimestik)]],2)</f>
        <v>Ül</v>
      </c>
      <c r="J5" s="22" t="s">
        <v>6</v>
      </c>
      <c r="K5" s="18"/>
      <c r="L5" s="11" t="str">
        <f>IFERROR(VLOOKUP(Tabel1[[#This Row],[Üürnik]],'Lepingu lisa'!$AW$3:$AX$22,2,FALSE),"")</f>
        <v/>
      </c>
      <c r="M5" s="11" t="str">
        <f>IFERROR(VLOOKUP(Tabel1[[#This Row],[Jaotus]],Tabelid!L:M,2,FALSE),"")</f>
        <v>BUILDING</v>
      </c>
      <c r="N5" s="11"/>
      <c r="O5" s="34"/>
      <c r="P5" s="34"/>
      <c r="Q5" s="34"/>
      <c r="R5" s="34"/>
      <c r="S5" s="34"/>
      <c r="T5" s="34"/>
      <c r="U5" s="34"/>
      <c r="V5" s="34"/>
      <c r="W5" s="34"/>
      <c r="X5" s="34"/>
      <c r="Y5" s="34"/>
      <c r="Z5" s="34"/>
      <c r="AA5" s="34"/>
      <c r="AB5" s="34"/>
      <c r="AC5" s="34"/>
      <c r="AD5" s="34"/>
      <c r="AE5" s="34"/>
      <c r="AF5" s="34"/>
      <c r="AG5" s="34"/>
    </row>
    <row r="6" spans="1:37" x14ac:dyDescent="0.35">
      <c r="A6" s="18" t="s">
        <v>55</v>
      </c>
      <c r="B6" s="19">
        <v>103</v>
      </c>
      <c r="C6" s="18" t="s">
        <v>56</v>
      </c>
      <c r="D6" s="18" t="s">
        <v>60</v>
      </c>
      <c r="E6" s="18" t="s">
        <v>58</v>
      </c>
      <c r="F6" s="53">
        <v>13.8</v>
      </c>
      <c r="G6" s="53"/>
      <c r="H6" s="18"/>
      <c r="I6" s="11" t="str">
        <f>LEFT(Tabel1[[#This Row],[Ruumi tüüp (TALO Tüüpruumide nimestik)]],2)</f>
        <v>Ül</v>
      </c>
      <c r="J6" s="22" t="s">
        <v>6</v>
      </c>
      <c r="K6" s="18"/>
      <c r="L6" s="11" t="str">
        <f>IFERROR(VLOOKUP(Tabel1[[#This Row],[Üürnik]],'Lepingu lisa'!$AW$3:$AX$22,2,FALSE),"")</f>
        <v/>
      </c>
      <c r="M6" s="11" t="str">
        <f>IFERROR(VLOOKUP(Tabel1[[#This Row],[Jaotus]],Tabelid!L:M,2,FALSE),"")</f>
        <v>BUILDING</v>
      </c>
      <c r="N6" s="11"/>
      <c r="O6" s="34"/>
      <c r="P6" s="34"/>
      <c r="Q6" s="34"/>
      <c r="R6" s="34"/>
      <c r="S6" s="34"/>
      <c r="T6" s="34"/>
      <c r="U6" s="34"/>
      <c r="V6" s="34"/>
      <c r="W6" s="34"/>
      <c r="X6" s="34"/>
      <c r="Y6" s="34"/>
      <c r="Z6" s="34"/>
      <c r="AA6" s="34"/>
      <c r="AB6" s="34"/>
      <c r="AC6" s="34"/>
      <c r="AD6" s="34"/>
      <c r="AE6" s="34"/>
      <c r="AF6" s="34"/>
      <c r="AG6" s="34"/>
    </row>
    <row r="7" spans="1:37" x14ac:dyDescent="0.35">
      <c r="A7" s="18" t="s">
        <v>55</v>
      </c>
      <c r="B7" s="19">
        <v>104</v>
      </c>
      <c r="C7" s="18" t="s">
        <v>56</v>
      </c>
      <c r="D7" s="18" t="s">
        <v>61</v>
      </c>
      <c r="E7" s="18" t="s">
        <v>58</v>
      </c>
      <c r="F7" s="53">
        <v>94.4</v>
      </c>
      <c r="G7" s="53"/>
      <c r="H7" s="18"/>
      <c r="I7" s="11" t="str">
        <f>LEFT(Tabel1[[#This Row],[Ruumi tüüp (TALO Tüüpruumide nimestik)]],2)</f>
        <v>Ül</v>
      </c>
      <c r="J7" s="22" t="s">
        <v>6</v>
      </c>
      <c r="K7" s="18"/>
      <c r="L7" s="11" t="str">
        <f>IFERROR(VLOOKUP(Tabel1[[#This Row],[Üürnik]],'Lepingu lisa'!$AW$3:$AX$22,2,FALSE),"")</f>
        <v/>
      </c>
      <c r="M7" s="11" t="str">
        <f>IFERROR(VLOOKUP(Tabel1[[#This Row],[Jaotus]],Tabelid!L:M,2,FALSE),"")</f>
        <v>BUILDING</v>
      </c>
      <c r="N7" s="11"/>
      <c r="O7" s="34"/>
      <c r="P7" s="34"/>
      <c r="Q7" s="34"/>
      <c r="R7" s="34"/>
      <c r="S7" s="34"/>
      <c r="T7" s="34"/>
      <c r="U7" s="34"/>
      <c r="V7" s="34"/>
      <c r="W7" s="34"/>
      <c r="X7" s="34"/>
      <c r="Y7" s="34"/>
      <c r="Z7" s="34"/>
      <c r="AA7" s="34"/>
      <c r="AB7" s="34"/>
      <c r="AC7" s="34"/>
      <c r="AD7" s="34"/>
      <c r="AE7" s="34"/>
      <c r="AF7" s="34"/>
      <c r="AG7" s="34"/>
    </row>
    <row r="8" spans="1:37" x14ac:dyDescent="0.35">
      <c r="A8" s="18" t="s">
        <v>55</v>
      </c>
      <c r="B8" s="19">
        <v>105</v>
      </c>
      <c r="C8" s="18" t="s">
        <v>56</v>
      </c>
      <c r="D8" s="18" t="s">
        <v>62</v>
      </c>
      <c r="E8" s="18" t="s">
        <v>63</v>
      </c>
      <c r="F8" s="53">
        <v>59.6</v>
      </c>
      <c r="G8" s="53"/>
      <c r="H8" s="18"/>
      <c r="I8" s="11" t="str">
        <f>LEFT(Tabel1[[#This Row],[Ruumi tüüp (TALO Tüüpruumide nimestik)]],2)</f>
        <v>Ko</v>
      </c>
      <c r="J8" s="22" t="s">
        <v>4</v>
      </c>
      <c r="K8" s="18" t="s">
        <v>14</v>
      </c>
      <c r="L8" s="11" t="str">
        <f>IFERROR(VLOOKUP(Tabel1[[#This Row],[Üürnik]],'Lepingu lisa'!$AW$3:$AX$22,2,FALSE),"")</f>
        <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35">
      <c r="A9" s="18" t="s">
        <v>55</v>
      </c>
      <c r="B9" s="19">
        <v>106</v>
      </c>
      <c r="C9" s="18" t="s">
        <v>56</v>
      </c>
      <c r="D9" s="18" t="s">
        <v>64</v>
      </c>
      <c r="E9" s="18" t="s">
        <v>63</v>
      </c>
      <c r="F9" s="53">
        <v>3.3</v>
      </c>
      <c r="G9" s="53"/>
      <c r="H9" s="18"/>
      <c r="I9" s="11" t="str">
        <f>LEFT(Tabel1[[#This Row],[Ruumi tüüp (TALO Tüüpruumide nimestik)]],2)</f>
        <v>Ko</v>
      </c>
      <c r="J9" s="22" t="s">
        <v>4</v>
      </c>
      <c r="K9" s="18" t="s">
        <v>14</v>
      </c>
      <c r="L9" s="11" t="str">
        <f>IFERROR(VLOOKUP(Tabel1[[#This Row],[Üürnik]],'Lepingu lisa'!$AW$3:$AX$22,2,FALSE),"")</f>
        <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35">
      <c r="A10" s="18" t="s">
        <v>55</v>
      </c>
      <c r="B10" s="19">
        <v>107</v>
      </c>
      <c r="C10" s="18" t="s">
        <v>56</v>
      </c>
      <c r="D10" s="18" t="s">
        <v>65</v>
      </c>
      <c r="E10" s="18" t="s">
        <v>63</v>
      </c>
      <c r="F10" s="53">
        <v>18.2</v>
      </c>
      <c r="G10" s="53"/>
      <c r="H10" s="18"/>
      <c r="I10" s="11" t="str">
        <f>LEFT(Tabel1[[#This Row],[Ruumi tüüp (TALO Tüüpruumide nimestik)]],2)</f>
        <v>Ko</v>
      </c>
      <c r="J10" s="22" t="s">
        <v>4</v>
      </c>
      <c r="K10" s="18" t="s">
        <v>14</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35">
      <c r="A11" s="18" t="s">
        <v>55</v>
      </c>
      <c r="B11" s="19">
        <v>108</v>
      </c>
      <c r="C11" s="18" t="s">
        <v>56</v>
      </c>
      <c r="D11" s="18" t="s">
        <v>66</v>
      </c>
      <c r="E11" s="18" t="s">
        <v>63</v>
      </c>
      <c r="F11" s="53">
        <v>3</v>
      </c>
      <c r="G11" s="53"/>
      <c r="H11" s="18"/>
      <c r="I11" s="11" t="str">
        <f>LEFT(Tabel1[[#This Row],[Ruumi tüüp (TALO Tüüpruumide nimestik)]],2)</f>
        <v>Ko</v>
      </c>
      <c r="J11" s="22" t="s">
        <v>4</v>
      </c>
      <c r="K11" s="18" t="s">
        <v>14</v>
      </c>
      <c r="L11" s="11" t="str">
        <f>IFERROR(VLOOKUP(Tabel1[[#This Row],[Üürnik]],'Lepingu lisa'!$AW$3:$AX$22,2,FALSE),"")</f>
        <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x14ac:dyDescent="0.35">
      <c r="A12" s="18" t="s">
        <v>55</v>
      </c>
      <c r="B12" s="19">
        <v>109</v>
      </c>
      <c r="C12" s="18" t="s">
        <v>56</v>
      </c>
      <c r="D12" s="18" t="s">
        <v>67</v>
      </c>
      <c r="E12" s="18" t="s">
        <v>63</v>
      </c>
      <c r="F12" s="53">
        <v>6.1</v>
      </c>
      <c r="G12" s="53"/>
      <c r="H12" s="18"/>
      <c r="I12" s="11" t="str">
        <f>LEFT(Tabel1[[#This Row],[Ruumi tüüp (TALO Tüüpruumide nimestik)]],2)</f>
        <v>Ko</v>
      </c>
      <c r="J12" s="22" t="s">
        <v>4</v>
      </c>
      <c r="K12" s="18" t="s">
        <v>14</v>
      </c>
      <c r="L12" s="11" t="str">
        <f>IFERROR(VLOOKUP(Tabel1[[#This Row],[Üürnik]],'Lepingu lisa'!$AW$3:$AX$22,2,FALSE),"")</f>
        <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row>
    <row r="13" spans="1:37" x14ac:dyDescent="0.35">
      <c r="A13" s="18" t="s">
        <v>55</v>
      </c>
      <c r="B13" s="19" t="s">
        <v>68</v>
      </c>
      <c r="C13" s="18" t="s">
        <v>56</v>
      </c>
      <c r="D13" s="18" t="s">
        <v>69</v>
      </c>
      <c r="E13" s="18" t="s">
        <v>63</v>
      </c>
      <c r="F13" s="53">
        <v>2.7</v>
      </c>
      <c r="G13" s="53"/>
      <c r="H13" s="18"/>
      <c r="I13" s="11" t="str">
        <f>LEFT(Tabel1[[#This Row],[Ruumi tüüp (TALO Tüüpruumide nimestik)]],2)</f>
        <v>Ko</v>
      </c>
      <c r="J13" s="22" t="s">
        <v>4</v>
      </c>
      <c r="K13" s="18" t="s">
        <v>14</v>
      </c>
      <c r="L13" s="11" t="str">
        <f>IFERROR(VLOOKUP(Tabel1[[#This Row],[Üürnik]],'Lepingu lisa'!$AW$3:$AX$22,2,FALSE),"")</f>
        <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35">
      <c r="A14" s="18" t="s">
        <v>55</v>
      </c>
      <c r="B14" s="19" t="s">
        <v>70</v>
      </c>
      <c r="C14" s="18" t="s">
        <v>56</v>
      </c>
      <c r="D14" s="18" t="s">
        <v>64</v>
      </c>
      <c r="E14" s="18" t="s">
        <v>63</v>
      </c>
      <c r="F14" s="53">
        <v>2.5</v>
      </c>
      <c r="G14" s="53"/>
      <c r="H14" s="18"/>
      <c r="I14" s="11" t="str">
        <f>LEFT(Tabel1[[#This Row],[Ruumi tüüp (TALO Tüüpruumide nimestik)]],2)</f>
        <v>Ko</v>
      </c>
      <c r="J14" s="22" t="s">
        <v>4</v>
      </c>
      <c r="K14" s="18" t="s">
        <v>14</v>
      </c>
      <c r="L14" s="11" t="str">
        <f>IFERROR(VLOOKUP(Tabel1[[#This Row],[Üürnik]],'Lepingu lisa'!$AW$3:$AX$22,2,FALSE),"")</f>
        <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35">
      <c r="A15" s="18" t="s">
        <v>55</v>
      </c>
      <c r="B15" s="19">
        <v>111</v>
      </c>
      <c r="C15" s="18" t="s">
        <v>56</v>
      </c>
      <c r="D15" s="18" t="s">
        <v>71</v>
      </c>
      <c r="E15" s="18" t="s">
        <v>58</v>
      </c>
      <c r="F15" s="53">
        <v>29.4</v>
      </c>
      <c r="G15" s="53"/>
      <c r="H15" s="18"/>
      <c r="I15" s="11" t="str">
        <f>LEFT(Tabel1[[#This Row],[Ruumi tüüp (TALO Tüüpruumide nimestik)]],2)</f>
        <v>Ül</v>
      </c>
      <c r="J15" s="22" t="s">
        <v>6</v>
      </c>
      <c r="K15" s="18"/>
      <c r="L15" s="11" t="str">
        <f>IFERROR(VLOOKUP(Tabel1[[#This Row],[Üürnik]],'Lepingu lisa'!$AW$3:$AX$22,2,FALSE),"")</f>
        <v/>
      </c>
      <c r="M15" s="11" t="str">
        <f>IFERROR(VLOOKUP(Tabel1[[#This Row],[Jaotus]],Tabelid!L:M,2,FALSE),"")</f>
        <v>BUILDING</v>
      </c>
      <c r="N15" s="11"/>
      <c r="O15" s="34"/>
      <c r="P15" s="34"/>
      <c r="Q15" s="34"/>
      <c r="R15" s="34"/>
      <c r="S15" s="34"/>
      <c r="T15" s="34"/>
      <c r="U15" s="34"/>
      <c r="V15" s="34"/>
      <c r="W15" s="34"/>
      <c r="X15" s="34"/>
      <c r="Y15" s="34"/>
      <c r="Z15" s="34"/>
      <c r="AA15" s="34"/>
      <c r="AB15" s="34"/>
      <c r="AC15" s="34"/>
      <c r="AD15" s="34"/>
      <c r="AE15" s="34"/>
      <c r="AF15" s="34"/>
      <c r="AG15" s="34"/>
    </row>
    <row r="16" spans="1:37" x14ac:dyDescent="0.35">
      <c r="A16" s="18" t="s">
        <v>55</v>
      </c>
      <c r="B16" s="19">
        <v>112</v>
      </c>
      <c r="C16" s="18" t="s">
        <v>72</v>
      </c>
      <c r="D16" s="18" t="s">
        <v>73</v>
      </c>
      <c r="E16" s="18" t="s">
        <v>58</v>
      </c>
      <c r="F16" s="53">
        <v>22.6</v>
      </c>
      <c r="G16" s="53"/>
      <c r="H16" s="18"/>
      <c r="I16" s="11" t="str">
        <f>LEFT(Tabel1[[#This Row],[Ruumi tüüp (TALO Tüüpruumide nimestik)]],2)</f>
        <v>Ül</v>
      </c>
      <c r="J16" s="22"/>
      <c r="K16" s="18"/>
      <c r="L16" s="11" t="str">
        <f>IFERROR(VLOOKUP(Tabel1[[#This Row],[Üürnik]],'Lepingu lisa'!$AW$3:$AX$22,2,FALSE),"")</f>
        <v/>
      </c>
      <c r="M16" s="11" t="str">
        <f>IFERROR(VLOOKUP(Tabel1[[#This Row],[Jaotus]],Tabelid!L:M,2,FALSE),"")</f>
        <v/>
      </c>
      <c r="N16" s="11"/>
      <c r="O16" s="34"/>
      <c r="P16" s="34"/>
      <c r="Q16" s="34"/>
      <c r="R16" s="34"/>
      <c r="S16" s="34"/>
      <c r="T16" s="34"/>
      <c r="U16" s="34"/>
      <c r="V16" s="34"/>
      <c r="W16" s="34"/>
      <c r="X16" s="34"/>
      <c r="Y16" s="34"/>
      <c r="Z16" s="34"/>
      <c r="AA16" s="34"/>
      <c r="AB16" s="34"/>
      <c r="AC16" s="34"/>
      <c r="AD16" s="34"/>
      <c r="AE16" s="34"/>
      <c r="AF16" s="34"/>
      <c r="AG16" s="34"/>
    </row>
    <row r="17" spans="1:33" x14ac:dyDescent="0.35">
      <c r="A17" s="18" t="s">
        <v>55</v>
      </c>
      <c r="B17" s="19">
        <v>113</v>
      </c>
      <c r="C17" s="18" t="s">
        <v>72</v>
      </c>
      <c r="D17" s="18" t="s">
        <v>74</v>
      </c>
      <c r="E17" s="18" t="s">
        <v>58</v>
      </c>
      <c r="F17" s="53">
        <v>3.1</v>
      </c>
      <c r="G17" s="53"/>
      <c r="H17" s="18"/>
      <c r="I17" s="11" t="str">
        <f>LEFT(Tabel1[[#This Row],[Ruumi tüüp (TALO Tüüpruumide nimestik)]],2)</f>
        <v>Ül</v>
      </c>
      <c r="J17" s="22"/>
      <c r="K17" s="18"/>
      <c r="L17" s="11" t="str">
        <f>IFERROR(VLOOKUP(Tabel1[[#This Row],[Üürnik]],'Lepingu lisa'!$AW$3:$AX$22,2,FALSE),"")</f>
        <v/>
      </c>
      <c r="M17" s="11" t="str">
        <f>IFERROR(VLOOKUP(Tabel1[[#This Row],[Jaotus]],Tabelid!L:M,2,FALSE),"")</f>
        <v/>
      </c>
      <c r="N17" s="11"/>
      <c r="O17" s="34"/>
      <c r="P17" s="34"/>
      <c r="Q17" s="34"/>
      <c r="R17" s="34"/>
      <c r="S17" s="34"/>
      <c r="T17" s="34"/>
      <c r="U17" s="34"/>
      <c r="V17" s="34"/>
      <c r="W17" s="34"/>
      <c r="X17" s="34"/>
      <c r="Y17" s="34"/>
      <c r="Z17" s="34"/>
      <c r="AA17" s="34"/>
      <c r="AB17" s="34"/>
      <c r="AC17" s="34"/>
      <c r="AD17" s="34"/>
      <c r="AE17" s="34"/>
      <c r="AF17" s="34"/>
      <c r="AG17" s="34"/>
    </row>
    <row r="18" spans="1:33" x14ac:dyDescent="0.35">
      <c r="A18" s="18" t="s">
        <v>55</v>
      </c>
      <c r="B18" s="19">
        <v>114</v>
      </c>
      <c r="C18" s="18" t="s">
        <v>72</v>
      </c>
      <c r="D18" s="18" t="s">
        <v>75</v>
      </c>
      <c r="E18" s="18" t="s">
        <v>58</v>
      </c>
      <c r="F18" s="53">
        <v>3.1</v>
      </c>
      <c r="G18" s="53"/>
      <c r="H18" s="18"/>
      <c r="I18" s="11" t="str">
        <f>LEFT(Tabel1[[#This Row],[Ruumi tüüp (TALO Tüüpruumide nimestik)]],2)</f>
        <v>Ül</v>
      </c>
      <c r="J18" s="22"/>
      <c r="K18" s="18"/>
      <c r="L18" s="11" t="str">
        <f>IFERROR(VLOOKUP(Tabel1[[#This Row],[Üürnik]],'Lepingu lisa'!$AW$3:$AX$22,2,FALSE),"")</f>
        <v/>
      </c>
      <c r="M18" s="11" t="str">
        <f>IFERROR(VLOOKUP(Tabel1[[#This Row],[Jaotus]],Tabelid!L:M,2,FALSE),"")</f>
        <v/>
      </c>
      <c r="N18" s="11"/>
      <c r="O18" s="34"/>
      <c r="P18" s="34"/>
      <c r="Q18" s="34"/>
      <c r="R18" s="34"/>
      <c r="S18" s="34"/>
      <c r="T18" s="34"/>
      <c r="U18" s="34"/>
      <c r="V18" s="34"/>
      <c r="W18" s="34"/>
      <c r="X18" s="34"/>
      <c r="Y18" s="34"/>
      <c r="Z18" s="34"/>
      <c r="AA18" s="34"/>
      <c r="AB18" s="34"/>
      <c r="AC18" s="34"/>
      <c r="AD18" s="34"/>
      <c r="AE18" s="34"/>
      <c r="AF18" s="34"/>
      <c r="AG18" s="34"/>
    </row>
    <row r="19" spans="1:33" x14ac:dyDescent="0.35">
      <c r="A19" s="18" t="s">
        <v>55</v>
      </c>
      <c r="B19" s="19">
        <v>115</v>
      </c>
      <c r="C19" s="18" t="s">
        <v>56</v>
      </c>
      <c r="D19" s="18" t="s">
        <v>76</v>
      </c>
      <c r="E19" s="18" t="s">
        <v>77</v>
      </c>
      <c r="F19" s="53">
        <v>43.2</v>
      </c>
      <c r="G19" s="53"/>
      <c r="H19" s="18" t="s">
        <v>78</v>
      </c>
      <c r="I19" s="11" t="str">
        <f>LEFT(Tabel1[[#This Row],[Ruumi tüüp (TALO Tüüpruumide nimestik)]],2)</f>
        <v>Mu</v>
      </c>
      <c r="J19" s="22" t="s">
        <v>79</v>
      </c>
      <c r="K19" s="18"/>
      <c r="L19" s="11" t="str">
        <f>IFERROR(VLOOKUP(Tabel1[[#This Row],[Üürnik]],'Lepingu lisa'!$AW$3:$AX$22,2,FALSE),"")</f>
        <v/>
      </c>
      <c r="M19" s="11" t="str">
        <f>IFERROR(VLOOKUP(Tabel1[[#This Row],[Jaotus]],Tabelid!L:M,2,FALSE),"")</f>
        <v>MUU_BUILDING</v>
      </c>
      <c r="N19" s="11"/>
      <c r="O19" s="34">
        <v>1</v>
      </c>
      <c r="P19" s="34">
        <v>0</v>
      </c>
      <c r="Q19" s="34">
        <v>0</v>
      </c>
      <c r="R19" s="34">
        <v>1</v>
      </c>
      <c r="S19" s="34">
        <v>0</v>
      </c>
      <c r="T19" s="34">
        <v>0</v>
      </c>
      <c r="U19" s="34"/>
      <c r="V19" s="34"/>
      <c r="W19" s="34"/>
      <c r="X19" s="34"/>
      <c r="Y19" s="34"/>
      <c r="Z19" s="34"/>
      <c r="AA19" s="34"/>
      <c r="AB19" s="34"/>
      <c r="AC19" s="34"/>
      <c r="AD19" s="34"/>
      <c r="AE19" s="34"/>
      <c r="AF19" s="34"/>
      <c r="AG19" s="34"/>
    </row>
    <row r="20" spans="1:33" x14ac:dyDescent="0.35">
      <c r="A20" s="18" t="s">
        <v>55</v>
      </c>
      <c r="B20" s="19" t="s">
        <v>80</v>
      </c>
      <c r="C20" s="18" t="s">
        <v>56</v>
      </c>
      <c r="D20" s="18" t="s">
        <v>81</v>
      </c>
      <c r="E20" s="18" t="s">
        <v>77</v>
      </c>
      <c r="F20" s="53">
        <v>3.6</v>
      </c>
      <c r="G20" s="53"/>
      <c r="H20" s="18"/>
      <c r="I20" s="11" t="str">
        <f>LEFT(Tabel1[[#This Row],[Ruumi tüüp (TALO Tüüpruumide nimestik)]],2)</f>
        <v>Mu</v>
      </c>
      <c r="J20" s="22" t="s">
        <v>6</v>
      </c>
      <c r="K20" s="18"/>
      <c r="L20" s="11" t="str">
        <f>IFERROR(VLOOKUP(Tabel1[[#This Row],[Üürnik]],'Lepingu lisa'!$AW$3:$AX$22,2,FALSE),"")</f>
        <v/>
      </c>
      <c r="M20" s="11" t="str">
        <f>IFERROR(VLOOKUP(Tabel1[[#This Row],[Jaotus]],Tabelid!L:M,2,FALSE),"")</f>
        <v>BUILDING</v>
      </c>
      <c r="N20" s="11"/>
      <c r="O20" s="34"/>
      <c r="P20" s="34"/>
      <c r="Q20" s="34"/>
      <c r="R20" s="34"/>
      <c r="S20" s="34"/>
      <c r="T20" s="34"/>
      <c r="U20" s="34"/>
      <c r="V20" s="34"/>
      <c r="W20" s="34"/>
      <c r="X20" s="34"/>
      <c r="Y20" s="34"/>
      <c r="Z20" s="34"/>
      <c r="AA20" s="34"/>
      <c r="AB20" s="34"/>
      <c r="AC20" s="34"/>
      <c r="AD20" s="34"/>
      <c r="AE20" s="34"/>
      <c r="AF20" s="34"/>
      <c r="AG20" s="34"/>
    </row>
    <row r="21" spans="1:33" x14ac:dyDescent="0.35">
      <c r="A21" s="18" t="s">
        <v>55</v>
      </c>
      <c r="B21" s="19" t="s">
        <v>82</v>
      </c>
      <c r="C21" s="18" t="s">
        <v>56</v>
      </c>
      <c r="D21" s="18" t="s">
        <v>83</v>
      </c>
      <c r="E21" s="18" t="s">
        <v>77</v>
      </c>
      <c r="F21" s="53">
        <v>3.6</v>
      </c>
      <c r="G21" s="53"/>
      <c r="H21" s="18"/>
      <c r="I21" s="11" t="str">
        <f>LEFT(Tabel1[[#This Row],[Ruumi tüüp (TALO Tüüpruumide nimestik)]],2)</f>
        <v>Mu</v>
      </c>
      <c r="J21" s="22" t="s">
        <v>6</v>
      </c>
      <c r="K21" s="18"/>
      <c r="L21" s="11" t="str">
        <f>IFERROR(VLOOKUP(Tabel1[[#This Row],[Üürnik]],'Lepingu lisa'!$AW$3:$AX$22,2,FALSE),"")</f>
        <v/>
      </c>
      <c r="M21" s="11" t="str">
        <f>IFERROR(VLOOKUP(Tabel1[[#This Row],[Jaotus]],Tabelid!L:M,2,FALSE),"")</f>
        <v>BUILDING</v>
      </c>
      <c r="N21" s="11"/>
      <c r="O21" s="34"/>
      <c r="P21" s="34"/>
      <c r="Q21" s="34"/>
      <c r="R21" s="34"/>
      <c r="S21" s="34"/>
      <c r="T21" s="34"/>
      <c r="U21" s="34"/>
      <c r="V21" s="34"/>
      <c r="W21" s="34"/>
      <c r="X21" s="34"/>
      <c r="Y21" s="34"/>
      <c r="Z21" s="34"/>
      <c r="AA21" s="34"/>
      <c r="AB21" s="34"/>
      <c r="AC21" s="34"/>
      <c r="AD21" s="34"/>
      <c r="AE21" s="34"/>
      <c r="AF21" s="34"/>
      <c r="AG21" s="34"/>
    </row>
    <row r="22" spans="1:33" x14ac:dyDescent="0.35">
      <c r="A22" s="18" t="s">
        <v>55</v>
      </c>
      <c r="B22" s="19">
        <v>116</v>
      </c>
      <c r="C22" s="18" t="s">
        <v>56</v>
      </c>
      <c r="D22" s="18" t="s">
        <v>84</v>
      </c>
      <c r="E22" s="18" t="s">
        <v>85</v>
      </c>
      <c r="F22" s="53">
        <v>6.2</v>
      </c>
      <c r="G22" s="53"/>
      <c r="H22" s="18"/>
      <c r="I22" s="11" t="str">
        <f>LEFT(Tabel1[[#This Row],[Ruumi tüüp (TALO Tüüpruumide nimestik)]],2)</f>
        <v>Mä</v>
      </c>
      <c r="J22" s="22" t="s">
        <v>6</v>
      </c>
      <c r="K22" s="18"/>
      <c r="L22" s="11" t="str">
        <f>IFERROR(VLOOKUP(Tabel1[[#This Row],[Üürnik]],'Lepingu lisa'!$AW$3:$AX$22,2,FALSE),"")</f>
        <v/>
      </c>
      <c r="M22" s="11" t="str">
        <f>IFERROR(VLOOKUP(Tabel1[[#This Row],[Jaotus]],Tabelid!L:M,2,FALSE),"")</f>
        <v>BUILDING</v>
      </c>
      <c r="N22" s="11"/>
      <c r="O22" s="34"/>
      <c r="P22" s="34"/>
      <c r="Q22" s="34"/>
      <c r="R22" s="34"/>
      <c r="S22" s="34"/>
      <c r="T22" s="34"/>
      <c r="U22" s="34"/>
      <c r="V22" s="34"/>
      <c r="W22" s="34"/>
      <c r="X22" s="34"/>
      <c r="Y22" s="34"/>
      <c r="Z22" s="34"/>
      <c r="AA22" s="34"/>
      <c r="AB22" s="34"/>
      <c r="AC22" s="34"/>
      <c r="AD22" s="34"/>
      <c r="AE22" s="34"/>
      <c r="AF22" s="34"/>
      <c r="AG22" s="34"/>
    </row>
    <row r="23" spans="1:33" x14ac:dyDescent="0.35">
      <c r="A23" s="18" t="s">
        <v>55</v>
      </c>
      <c r="B23" s="19">
        <v>117</v>
      </c>
      <c r="C23" s="18" t="s">
        <v>56</v>
      </c>
      <c r="D23" s="18" t="s">
        <v>86</v>
      </c>
      <c r="E23" s="18" t="s">
        <v>87</v>
      </c>
      <c r="F23" s="53">
        <v>14.6</v>
      </c>
      <c r="G23" s="53"/>
      <c r="H23" s="18"/>
      <c r="I23" s="11" t="str">
        <f>LEFT(Tabel1[[#This Row],[Ruumi tüüp (TALO Tüüpruumide nimestik)]],2)</f>
        <v>Tö</v>
      </c>
      <c r="J23" s="22" t="s">
        <v>6</v>
      </c>
      <c r="K23" s="18"/>
      <c r="L23" s="11" t="str">
        <f>IFERROR(VLOOKUP(Tabel1[[#This Row],[Üürnik]],'Lepingu lisa'!$AW$3:$AX$22,2,FALSE),"")</f>
        <v/>
      </c>
      <c r="M23" s="11" t="str">
        <f>IFERROR(VLOOKUP(Tabel1[[#This Row],[Jaotus]],Tabelid!L:M,2,FALSE),"")</f>
        <v>BUILDING</v>
      </c>
      <c r="N23" s="11"/>
      <c r="O23" s="34"/>
      <c r="P23" s="34"/>
      <c r="Q23" s="34"/>
      <c r="R23" s="34"/>
      <c r="S23" s="34"/>
      <c r="T23" s="34"/>
      <c r="U23" s="34"/>
      <c r="V23" s="34"/>
      <c r="W23" s="34"/>
      <c r="X23" s="34"/>
      <c r="Y23" s="34"/>
      <c r="Z23" s="34"/>
      <c r="AA23" s="34"/>
      <c r="AB23" s="34"/>
      <c r="AC23" s="34"/>
      <c r="AD23" s="34"/>
      <c r="AE23" s="34"/>
      <c r="AF23" s="34"/>
      <c r="AG23" s="34"/>
    </row>
    <row r="24" spans="1:33" x14ac:dyDescent="0.35">
      <c r="A24" s="18" t="s">
        <v>55</v>
      </c>
      <c r="B24" s="19">
        <v>118</v>
      </c>
      <c r="C24" s="18" t="s">
        <v>56</v>
      </c>
      <c r="D24" s="18" t="s">
        <v>88</v>
      </c>
      <c r="E24" s="18" t="s">
        <v>58</v>
      </c>
      <c r="F24" s="53">
        <v>12.5</v>
      </c>
      <c r="G24" s="53"/>
      <c r="H24" s="18"/>
      <c r="I24" s="11" t="str">
        <f>LEFT(Tabel1[[#This Row],[Ruumi tüüp (TALO Tüüpruumide nimestik)]],2)</f>
        <v>Ül</v>
      </c>
      <c r="J24" s="22" t="s">
        <v>6</v>
      </c>
      <c r="K24" s="18"/>
      <c r="L24" s="11" t="str">
        <f>IFERROR(VLOOKUP(Tabel1[[#This Row],[Üürnik]],'Lepingu lisa'!$AW$3:$AX$22,2,FALSE),"")</f>
        <v/>
      </c>
      <c r="M24" s="11" t="str">
        <f>IFERROR(VLOOKUP(Tabel1[[#This Row],[Jaotus]],Tabelid!L:M,2,FALSE),"")</f>
        <v>BUILDING</v>
      </c>
      <c r="N24" s="11"/>
      <c r="O24" s="34"/>
      <c r="P24" s="34"/>
      <c r="Q24" s="34"/>
      <c r="R24" s="34"/>
      <c r="S24" s="34"/>
      <c r="T24" s="34"/>
      <c r="U24" s="34"/>
      <c r="V24" s="34"/>
      <c r="W24" s="34"/>
      <c r="X24" s="34"/>
      <c r="Y24" s="34"/>
      <c r="Z24" s="34"/>
      <c r="AA24" s="34"/>
      <c r="AB24" s="34"/>
      <c r="AC24" s="34"/>
      <c r="AD24" s="34"/>
      <c r="AE24" s="34"/>
      <c r="AF24" s="34"/>
      <c r="AG24" s="34"/>
    </row>
    <row r="25" spans="1:33" x14ac:dyDescent="0.35">
      <c r="A25" s="18" t="s">
        <v>55</v>
      </c>
      <c r="B25" s="19">
        <v>119</v>
      </c>
      <c r="C25" s="18" t="s">
        <v>56</v>
      </c>
      <c r="D25" s="18" t="s">
        <v>64</v>
      </c>
      <c r="E25" s="18" t="s">
        <v>85</v>
      </c>
      <c r="F25" s="53">
        <v>1.8</v>
      </c>
      <c r="G25" s="53"/>
      <c r="H25" s="18"/>
      <c r="I25" s="11" t="str">
        <f>LEFT(Tabel1[[#This Row],[Ruumi tüüp (TALO Tüüpruumide nimestik)]],2)</f>
        <v>Mä</v>
      </c>
      <c r="J25" s="22" t="s">
        <v>6</v>
      </c>
      <c r="K25" s="18"/>
      <c r="L25" s="11" t="str">
        <f>IFERROR(VLOOKUP(Tabel1[[#This Row],[Üürnik]],'Lepingu lisa'!$AW$3:$AX$22,2,FALSE),"")</f>
        <v/>
      </c>
      <c r="M25" s="11" t="str">
        <f>IFERROR(VLOOKUP(Tabel1[[#This Row],[Jaotus]],Tabelid!L:M,2,FALSE),"")</f>
        <v>BUILDING</v>
      </c>
      <c r="N25" s="11"/>
      <c r="O25" s="34"/>
      <c r="P25" s="34"/>
      <c r="Q25" s="34"/>
      <c r="R25" s="34"/>
      <c r="S25" s="34"/>
      <c r="T25" s="34"/>
      <c r="U25" s="34"/>
      <c r="V25" s="34"/>
      <c r="W25" s="34"/>
      <c r="X25" s="34"/>
      <c r="Y25" s="34"/>
      <c r="Z25" s="34"/>
      <c r="AA25" s="34"/>
      <c r="AB25" s="34"/>
      <c r="AC25" s="34"/>
      <c r="AD25" s="34"/>
      <c r="AE25" s="34"/>
      <c r="AF25" s="34"/>
      <c r="AG25" s="34"/>
    </row>
    <row r="26" spans="1:33" x14ac:dyDescent="0.35">
      <c r="A26" s="18" t="s">
        <v>55</v>
      </c>
      <c r="B26" s="19">
        <v>120</v>
      </c>
      <c r="C26" s="18" t="s">
        <v>56</v>
      </c>
      <c r="D26" s="18" t="s">
        <v>64</v>
      </c>
      <c r="E26" s="18" t="s">
        <v>85</v>
      </c>
      <c r="F26" s="53">
        <v>1.8</v>
      </c>
      <c r="G26" s="53"/>
      <c r="H26" s="18"/>
      <c r="I26" s="11" t="str">
        <f>LEFT(Tabel1[[#This Row],[Ruumi tüüp (TALO Tüüpruumide nimestik)]],2)</f>
        <v>Mä</v>
      </c>
      <c r="J26" s="22" t="s">
        <v>6</v>
      </c>
      <c r="K26" s="18"/>
      <c r="L26" s="11" t="str">
        <f>IFERROR(VLOOKUP(Tabel1[[#This Row],[Üürnik]],'Lepingu lisa'!$AW$3:$AX$22,2,FALSE),"")</f>
        <v/>
      </c>
      <c r="M26" s="11" t="str">
        <f>IFERROR(VLOOKUP(Tabel1[[#This Row],[Jaotus]],Tabelid!L:M,2,FALSE),"")</f>
        <v>BUILDING</v>
      </c>
      <c r="N26" s="11"/>
      <c r="O26" s="34"/>
      <c r="P26" s="34"/>
      <c r="Q26" s="34"/>
      <c r="R26" s="34"/>
      <c r="S26" s="34"/>
      <c r="T26" s="34"/>
      <c r="U26" s="34"/>
      <c r="V26" s="34"/>
      <c r="W26" s="34"/>
      <c r="X26" s="34"/>
      <c r="Y26" s="34"/>
      <c r="Z26" s="34"/>
      <c r="AA26" s="34"/>
      <c r="AB26" s="34"/>
      <c r="AC26" s="34"/>
      <c r="AD26" s="34"/>
      <c r="AE26" s="34"/>
      <c r="AF26" s="34"/>
      <c r="AG26" s="34"/>
    </row>
    <row r="27" spans="1:33" x14ac:dyDescent="0.35">
      <c r="A27" s="18" t="s">
        <v>55</v>
      </c>
      <c r="B27" s="19">
        <v>121</v>
      </c>
      <c r="C27" s="18" t="s">
        <v>56</v>
      </c>
      <c r="D27" s="18" t="s">
        <v>89</v>
      </c>
      <c r="E27" s="18" t="s">
        <v>58</v>
      </c>
      <c r="F27" s="53">
        <v>84.7</v>
      </c>
      <c r="G27" s="53"/>
      <c r="H27" s="18"/>
      <c r="I27" s="11" t="str">
        <f>LEFT(Tabel1[[#This Row],[Ruumi tüüp (TALO Tüüpruumide nimestik)]],2)</f>
        <v>Ül</v>
      </c>
      <c r="J27" s="22" t="s">
        <v>6</v>
      </c>
      <c r="K27" s="18"/>
      <c r="L27" s="11" t="str">
        <f>IFERROR(VLOOKUP(Tabel1[[#This Row],[Üürnik]],'Lepingu lisa'!$AW$3:$AX$22,2,FALSE),"")</f>
        <v/>
      </c>
      <c r="M27" s="11" t="str">
        <f>IFERROR(VLOOKUP(Tabel1[[#This Row],[Jaotus]],Tabelid!L:M,2,FALSE),"")</f>
        <v>BUILDING</v>
      </c>
      <c r="N27" s="11"/>
      <c r="O27" s="34"/>
      <c r="P27" s="34"/>
      <c r="Q27" s="34"/>
      <c r="R27" s="34"/>
      <c r="S27" s="34"/>
      <c r="T27" s="34"/>
      <c r="U27" s="34"/>
      <c r="V27" s="34"/>
      <c r="W27" s="34"/>
      <c r="X27" s="34"/>
      <c r="Y27" s="34"/>
      <c r="Z27" s="34"/>
      <c r="AA27" s="34"/>
      <c r="AB27" s="34"/>
      <c r="AC27" s="34"/>
      <c r="AD27" s="34"/>
      <c r="AE27" s="34"/>
      <c r="AF27" s="34"/>
      <c r="AG27" s="34"/>
    </row>
    <row r="28" spans="1:33" x14ac:dyDescent="0.35">
      <c r="A28" s="18" t="s">
        <v>55</v>
      </c>
      <c r="B28" s="19">
        <v>122</v>
      </c>
      <c r="C28" s="18" t="s">
        <v>56</v>
      </c>
      <c r="D28" s="18" t="s">
        <v>90</v>
      </c>
      <c r="E28" s="18" t="s">
        <v>91</v>
      </c>
      <c r="F28" s="53">
        <v>36</v>
      </c>
      <c r="G28" s="53"/>
      <c r="H28" s="18"/>
      <c r="I28" s="11" t="str">
        <f>LEFT(Tabel1[[#This Row],[Ruumi tüüp (TALO Tüüpruumide nimestik)]],2)</f>
        <v>Ko</v>
      </c>
      <c r="J28" s="22" t="s">
        <v>6</v>
      </c>
      <c r="K28" s="18"/>
      <c r="L28" s="11" t="str">
        <f>IFERROR(VLOOKUP(Tabel1[[#This Row],[Üürnik]],'Lepingu lisa'!$AW$3:$AX$22,2,FALSE),"")</f>
        <v/>
      </c>
      <c r="M28" s="11" t="str">
        <f>IFERROR(VLOOKUP(Tabel1[[#This Row],[Jaotus]],Tabelid!L:M,2,FALSE),"")</f>
        <v>BUILDING</v>
      </c>
      <c r="N28" s="11"/>
      <c r="O28" s="34"/>
      <c r="P28" s="34"/>
      <c r="Q28" s="34"/>
      <c r="R28" s="34"/>
      <c r="S28" s="34"/>
      <c r="T28" s="34"/>
      <c r="U28" s="34"/>
      <c r="V28" s="34"/>
      <c r="W28" s="34"/>
      <c r="X28" s="34"/>
      <c r="Y28" s="34"/>
      <c r="Z28" s="34"/>
      <c r="AA28" s="34"/>
      <c r="AB28" s="34"/>
      <c r="AC28" s="34"/>
      <c r="AD28" s="34"/>
      <c r="AE28" s="34"/>
      <c r="AF28" s="34"/>
      <c r="AG28" s="34"/>
    </row>
    <row r="29" spans="1:33" x14ac:dyDescent="0.35">
      <c r="A29" s="18" t="s">
        <v>55</v>
      </c>
      <c r="B29" s="19">
        <v>123</v>
      </c>
      <c r="C29" s="18" t="s">
        <v>56</v>
      </c>
      <c r="D29" s="18" t="s">
        <v>90</v>
      </c>
      <c r="E29" s="18" t="s">
        <v>91</v>
      </c>
      <c r="F29" s="53">
        <v>49.1</v>
      </c>
      <c r="G29" s="53"/>
      <c r="H29" s="18"/>
      <c r="I29" s="11" t="str">
        <f>LEFT(Tabel1[[#This Row],[Ruumi tüüp (TALO Tüüpruumide nimestik)]],2)</f>
        <v>Ko</v>
      </c>
      <c r="J29" s="22" t="s">
        <v>6</v>
      </c>
      <c r="K29" s="18"/>
      <c r="L29" s="11" t="str">
        <f>IFERROR(VLOOKUP(Tabel1[[#This Row],[Üürnik]],'Lepingu lisa'!$AW$3:$AX$22,2,FALSE),"")</f>
        <v/>
      </c>
      <c r="M29" s="11" t="str">
        <f>IFERROR(VLOOKUP(Tabel1[[#This Row],[Jaotus]],Tabelid!L:M,2,FALSE),"")</f>
        <v>BUILDING</v>
      </c>
      <c r="N29" s="11"/>
      <c r="O29" s="34"/>
      <c r="P29" s="34"/>
      <c r="Q29" s="34"/>
      <c r="R29" s="34"/>
      <c r="S29" s="34"/>
      <c r="T29" s="34"/>
      <c r="U29" s="34"/>
      <c r="V29" s="34"/>
      <c r="W29" s="34"/>
      <c r="X29" s="34"/>
      <c r="Y29" s="34"/>
      <c r="Z29" s="34"/>
      <c r="AA29" s="34"/>
      <c r="AB29" s="34"/>
      <c r="AC29" s="34"/>
      <c r="AD29" s="34"/>
      <c r="AE29" s="34"/>
      <c r="AF29" s="34"/>
      <c r="AG29" s="34"/>
    </row>
    <row r="30" spans="1:33" x14ac:dyDescent="0.35">
      <c r="A30" s="18" t="s">
        <v>55</v>
      </c>
      <c r="B30" s="19">
        <v>124</v>
      </c>
      <c r="C30" s="18" t="s">
        <v>56</v>
      </c>
      <c r="D30" s="18" t="s">
        <v>92</v>
      </c>
      <c r="E30" s="18" t="s">
        <v>91</v>
      </c>
      <c r="F30" s="53">
        <v>183.6</v>
      </c>
      <c r="G30" s="53"/>
      <c r="H30" s="18"/>
      <c r="I30" s="11" t="str">
        <f>LEFT(Tabel1[[#This Row],[Ruumi tüüp (TALO Tüüpruumide nimestik)]],2)</f>
        <v>Ko</v>
      </c>
      <c r="J30" s="22" t="s">
        <v>6</v>
      </c>
      <c r="K30" s="18"/>
      <c r="L30" s="11" t="str">
        <f>IFERROR(VLOOKUP(Tabel1[[#This Row],[Üürnik]],'Lepingu lisa'!$AW$3:$AX$22,2,FALSE),"")</f>
        <v/>
      </c>
      <c r="M30" s="11" t="str">
        <f>IFERROR(VLOOKUP(Tabel1[[#This Row],[Jaotus]],Tabelid!L:M,2,FALSE),"")</f>
        <v>BUILDING</v>
      </c>
      <c r="N30" s="11"/>
      <c r="O30" s="34"/>
      <c r="P30" s="34"/>
      <c r="Q30" s="34"/>
      <c r="R30" s="34"/>
      <c r="S30" s="34"/>
      <c r="T30" s="34"/>
      <c r="U30" s="34"/>
      <c r="V30" s="34"/>
      <c r="W30" s="34"/>
      <c r="X30" s="34"/>
      <c r="Y30" s="34"/>
      <c r="Z30" s="34"/>
      <c r="AA30" s="34"/>
      <c r="AB30" s="34"/>
      <c r="AC30" s="34"/>
      <c r="AD30" s="34"/>
      <c r="AE30" s="34"/>
      <c r="AF30" s="34"/>
      <c r="AG30" s="34"/>
    </row>
    <row r="31" spans="1:33" x14ac:dyDescent="0.35">
      <c r="A31" s="18" t="s">
        <v>55</v>
      </c>
      <c r="B31" s="19">
        <v>125</v>
      </c>
      <c r="C31" s="18" t="s">
        <v>56</v>
      </c>
      <c r="D31" s="18" t="s">
        <v>92</v>
      </c>
      <c r="E31" s="18" t="s">
        <v>91</v>
      </c>
      <c r="F31" s="53">
        <v>69.400000000000006</v>
      </c>
      <c r="G31" s="53"/>
      <c r="H31" s="18"/>
      <c r="I31" s="11" t="str">
        <f>LEFT(Tabel1[[#This Row],[Ruumi tüüp (TALO Tüüpruumide nimestik)]],2)</f>
        <v>Ko</v>
      </c>
      <c r="J31" s="22" t="s">
        <v>6</v>
      </c>
      <c r="K31" s="18"/>
      <c r="L31" s="11" t="str">
        <f>IFERROR(VLOOKUP(Tabel1[[#This Row],[Üürnik]],'Lepingu lisa'!$AW$3:$AX$22,2,FALSE),"")</f>
        <v/>
      </c>
      <c r="M31" s="11" t="str">
        <f>IFERROR(VLOOKUP(Tabel1[[#This Row],[Jaotus]],Tabelid!L:M,2,FALSE),"")</f>
        <v>BUILDING</v>
      </c>
      <c r="N31" s="11"/>
      <c r="O31" s="34"/>
      <c r="P31" s="34"/>
      <c r="Q31" s="34"/>
      <c r="R31" s="34"/>
      <c r="S31" s="34"/>
      <c r="T31" s="34"/>
      <c r="U31" s="34"/>
      <c r="V31" s="34"/>
      <c r="W31" s="34"/>
      <c r="X31" s="34"/>
      <c r="Y31" s="34"/>
      <c r="Z31" s="34"/>
      <c r="AA31" s="34"/>
      <c r="AB31" s="34"/>
      <c r="AC31" s="34"/>
      <c r="AD31" s="34"/>
      <c r="AE31" s="34"/>
      <c r="AF31" s="34"/>
      <c r="AG31" s="34"/>
    </row>
    <row r="32" spans="1:33" x14ac:dyDescent="0.35">
      <c r="A32" s="18" t="s">
        <v>55</v>
      </c>
      <c r="B32" s="19">
        <v>126</v>
      </c>
      <c r="C32" s="18" t="s">
        <v>56</v>
      </c>
      <c r="D32" s="18" t="s">
        <v>89</v>
      </c>
      <c r="E32" s="18" t="s">
        <v>58</v>
      </c>
      <c r="F32" s="53">
        <v>66.400000000000006</v>
      </c>
      <c r="G32" s="53"/>
      <c r="H32" s="18"/>
      <c r="I32" s="11" t="str">
        <f>LEFT(Tabel1[[#This Row],[Ruumi tüüp (TALO Tüüpruumide nimestik)]],2)</f>
        <v>Ül</v>
      </c>
      <c r="J32" s="22" t="s">
        <v>6</v>
      </c>
      <c r="K32" s="18"/>
      <c r="L32" s="11" t="str">
        <f>IFERROR(VLOOKUP(Tabel1[[#This Row],[Üürnik]],'Lepingu lisa'!$AW$3:$AX$22,2,FALSE),"")</f>
        <v/>
      </c>
      <c r="M32" s="11" t="str">
        <f>IFERROR(VLOOKUP(Tabel1[[#This Row],[Jaotus]],Tabelid!L:M,2,FALSE),"")</f>
        <v>BUILDING</v>
      </c>
      <c r="N32" s="11"/>
      <c r="O32" s="34"/>
      <c r="P32" s="34"/>
      <c r="Q32" s="34"/>
      <c r="R32" s="34"/>
      <c r="S32" s="34"/>
      <c r="T32" s="34"/>
      <c r="U32" s="34"/>
      <c r="V32" s="34"/>
      <c r="W32" s="34"/>
      <c r="X32" s="34"/>
      <c r="Y32" s="34"/>
      <c r="Z32" s="34"/>
      <c r="AA32" s="34"/>
      <c r="AB32" s="34"/>
      <c r="AC32" s="34"/>
      <c r="AD32" s="34"/>
      <c r="AE32" s="34"/>
      <c r="AF32" s="34"/>
      <c r="AG32" s="34"/>
    </row>
    <row r="33" spans="1:33" x14ac:dyDescent="0.35">
      <c r="A33" s="18" t="s">
        <v>55</v>
      </c>
      <c r="B33" s="19">
        <v>127</v>
      </c>
      <c r="C33" s="18" t="s">
        <v>56</v>
      </c>
      <c r="D33" s="18" t="s">
        <v>64</v>
      </c>
      <c r="E33" s="18" t="s">
        <v>85</v>
      </c>
      <c r="F33" s="53">
        <v>2.2000000000000002</v>
      </c>
      <c r="G33" s="53"/>
      <c r="H33" s="18"/>
      <c r="I33" s="11" t="str">
        <f>LEFT(Tabel1[[#This Row],[Ruumi tüüp (TALO Tüüpruumide nimestik)]],2)</f>
        <v>Mä</v>
      </c>
      <c r="J33" s="22" t="s">
        <v>6</v>
      </c>
      <c r="K33" s="18"/>
      <c r="L33" s="11" t="str">
        <f>IFERROR(VLOOKUP(Tabel1[[#This Row],[Üürnik]],'Lepingu lisa'!$AW$3:$AX$22,2,FALSE),"")</f>
        <v/>
      </c>
      <c r="M33" s="11" t="str">
        <f>IFERROR(VLOOKUP(Tabel1[[#This Row],[Jaotus]],Tabelid!L:M,2,FALSE),"")</f>
        <v>BUILDING</v>
      </c>
      <c r="N33" s="11"/>
      <c r="O33" s="34"/>
      <c r="P33" s="34"/>
      <c r="Q33" s="34"/>
      <c r="R33" s="34"/>
      <c r="S33" s="34"/>
      <c r="T33" s="34"/>
      <c r="U33" s="34"/>
      <c r="V33" s="34"/>
      <c r="W33" s="34"/>
      <c r="X33" s="34"/>
      <c r="Y33" s="34"/>
      <c r="Z33" s="34"/>
      <c r="AA33" s="34"/>
      <c r="AB33" s="34"/>
      <c r="AC33" s="34"/>
      <c r="AD33" s="34"/>
      <c r="AE33" s="34"/>
      <c r="AF33" s="34"/>
      <c r="AG33" s="34"/>
    </row>
    <row r="34" spans="1:33" x14ac:dyDescent="0.35">
      <c r="A34" s="18" t="s">
        <v>55</v>
      </c>
      <c r="B34" s="19">
        <v>128</v>
      </c>
      <c r="C34" s="18" t="s">
        <v>56</v>
      </c>
      <c r="D34" s="18" t="s">
        <v>64</v>
      </c>
      <c r="E34" s="18" t="s">
        <v>85</v>
      </c>
      <c r="F34" s="53">
        <v>2</v>
      </c>
      <c r="G34" s="53"/>
      <c r="H34" s="18"/>
      <c r="I34" s="11" t="str">
        <f>LEFT(Tabel1[[#This Row],[Ruumi tüüp (TALO Tüüpruumide nimestik)]],2)</f>
        <v>Mä</v>
      </c>
      <c r="J34" s="22" t="s">
        <v>6</v>
      </c>
      <c r="K34" s="18"/>
      <c r="L34" s="11" t="str">
        <f>IFERROR(VLOOKUP(Tabel1[[#This Row],[Üürnik]],'Lepingu lisa'!$AW$3:$AX$22,2,FALSE),"")</f>
        <v/>
      </c>
      <c r="M34" s="11" t="str">
        <f>IFERROR(VLOOKUP(Tabel1[[#This Row],[Jaotus]],Tabelid!L:M,2,FALSE),"")</f>
        <v>BUILDING</v>
      </c>
      <c r="N34" s="11"/>
      <c r="O34" s="34"/>
      <c r="P34" s="34"/>
      <c r="Q34" s="34"/>
      <c r="R34" s="34"/>
      <c r="S34" s="34"/>
      <c r="T34" s="34"/>
      <c r="U34" s="34"/>
      <c r="V34" s="34"/>
      <c r="W34" s="34"/>
      <c r="X34" s="34"/>
      <c r="Y34" s="34"/>
      <c r="Z34" s="34"/>
      <c r="AA34" s="34"/>
      <c r="AB34" s="34"/>
      <c r="AC34" s="34"/>
      <c r="AD34" s="34"/>
      <c r="AE34" s="34"/>
      <c r="AF34" s="34"/>
      <c r="AG34" s="34"/>
    </row>
    <row r="35" spans="1:33" x14ac:dyDescent="0.35">
      <c r="A35" s="18" t="s">
        <v>55</v>
      </c>
      <c r="B35" s="19">
        <v>129</v>
      </c>
      <c r="C35" s="18" t="s">
        <v>56</v>
      </c>
      <c r="D35" s="18" t="s">
        <v>64</v>
      </c>
      <c r="E35" s="18" t="s">
        <v>85</v>
      </c>
      <c r="F35" s="53">
        <v>2</v>
      </c>
      <c r="G35" s="53"/>
      <c r="H35" s="18"/>
      <c r="I35" s="11" t="str">
        <f>LEFT(Tabel1[[#This Row],[Ruumi tüüp (TALO Tüüpruumide nimestik)]],2)</f>
        <v>Mä</v>
      </c>
      <c r="J35" s="22" t="s">
        <v>6</v>
      </c>
      <c r="K35" s="18"/>
      <c r="L35" s="11" t="str">
        <f>IFERROR(VLOOKUP(Tabel1[[#This Row],[Üürnik]],'Lepingu lisa'!$AW$3:$AX$22,2,FALSE),"")</f>
        <v/>
      </c>
      <c r="M35" s="11" t="str">
        <f>IFERROR(VLOOKUP(Tabel1[[#This Row],[Jaotus]],Tabelid!L:M,2,FALSE),"")</f>
        <v>BUILDING</v>
      </c>
      <c r="N35" s="11"/>
      <c r="O35" s="34"/>
      <c r="P35" s="34"/>
      <c r="Q35" s="34"/>
      <c r="R35" s="34"/>
      <c r="S35" s="34"/>
      <c r="T35" s="34"/>
      <c r="U35" s="34"/>
      <c r="V35" s="34"/>
      <c r="W35" s="34"/>
      <c r="X35" s="34"/>
      <c r="Y35" s="34"/>
      <c r="Z35" s="34"/>
      <c r="AA35" s="34"/>
      <c r="AB35" s="34"/>
      <c r="AC35" s="34"/>
      <c r="AD35" s="34"/>
      <c r="AE35" s="34"/>
      <c r="AF35" s="34"/>
      <c r="AG35" s="34"/>
    </row>
    <row r="36" spans="1:33" x14ac:dyDescent="0.35">
      <c r="A36" s="18" t="s">
        <v>55</v>
      </c>
      <c r="B36" s="19">
        <v>130</v>
      </c>
      <c r="C36" s="18" t="s">
        <v>56</v>
      </c>
      <c r="D36" s="18" t="s">
        <v>64</v>
      </c>
      <c r="E36" s="18" t="s">
        <v>85</v>
      </c>
      <c r="F36" s="53">
        <v>2.2999999999999998</v>
      </c>
      <c r="G36" s="53"/>
      <c r="H36" s="18"/>
      <c r="I36" s="11" t="str">
        <f>LEFT(Tabel1[[#This Row],[Ruumi tüüp (TALO Tüüpruumide nimestik)]],2)</f>
        <v>Mä</v>
      </c>
      <c r="J36" s="22" t="s">
        <v>6</v>
      </c>
      <c r="K36" s="18"/>
      <c r="L36" s="11" t="str">
        <f>IFERROR(VLOOKUP(Tabel1[[#This Row],[Üürnik]],'Lepingu lisa'!$AW$3:$AX$22,2,FALSE),"")</f>
        <v/>
      </c>
      <c r="M36" s="11" t="str">
        <f>IFERROR(VLOOKUP(Tabel1[[#This Row],[Jaotus]],Tabelid!L:M,2,FALSE),"")</f>
        <v>BUILDING</v>
      </c>
      <c r="N36" s="11"/>
      <c r="O36" s="34"/>
      <c r="P36" s="34"/>
      <c r="Q36" s="34"/>
      <c r="R36" s="34"/>
      <c r="S36" s="34"/>
      <c r="T36" s="34"/>
      <c r="U36" s="34"/>
      <c r="V36" s="34"/>
      <c r="W36" s="34"/>
      <c r="X36" s="34"/>
      <c r="Y36" s="34"/>
      <c r="Z36" s="34"/>
      <c r="AA36" s="34"/>
      <c r="AB36" s="34"/>
      <c r="AC36" s="34"/>
      <c r="AD36" s="34"/>
      <c r="AE36" s="34"/>
      <c r="AF36" s="34"/>
      <c r="AG36" s="34"/>
    </row>
    <row r="37" spans="1:33" x14ac:dyDescent="0.35">
      <c r="A37" s="18" t="s">
        <v>55</v>
      </c>
      <c r="B37" s="19">
        <v>131</v>
      </c>
      <c r="C37" s="18" t="s">
        <v>56</v>
      </c>
      <c r="D37" s="18" t="s">
        <v>64</v>
      </c>
      <c r="E37" s="18" t="s">
        <v>85</v>
      </c>
      <c r="F37" s="53">
        <v>2.6</v>
      </c>
      <c r="G37" s="53"/>
      <c r="H37" s="18"/>
      <c r="I37" s="11" t="str">
        <f>LEFT(Tabel1[[#This Row],[Ruumi tüüp (TALO Tüüpruumide nimestik)]],2)</f>
        <v>Mä</v>
      </c>
      <c r="J37" s="22" t="s">
        <v>6</v>
      </c>
      <c r="K37" s="18"/>
      <c r="L37" s="11" t="str">
        <f>IFERROR(VLOOKUP(Tabel1[[#This Row],[Üürnik]],'Lepingu lisa'!$AW$3:$AX$22,2,FALSE),"")</f>
        <v/>
      </c>
      <c r="M37" s="11" t="str">
        <f>IFERROR(VLOOKUP(Tabel1[[#This Row],[Jaotus]],Tabelid!L:M,2,FALSE),"")</f>
        <v>BUILDING</v>
      </c>
      <c r="N37" s="11"/>
      <c r="O37" s="34"/>
      <c r="P37" s="34"/>
      <c r="Q37" s="34"/>
      <c r="R37" s="34"/>
      <c r="S37" s="34"/>
      <c r="T37" s="34"/>
      <c r="U37" s="34"/>
      <c r="V37" s="34"/>
      <c r="W37" s="34"/>
      <c r="X37" s="34"/>
      <c r="Y37" s="34"/>
      <c r="Z37" s="34"/>
      <c r="AA37" s="34"/>
      <c r="AB37" s="34"/>
      <c r="AC37" s="34"/>
      <c r="AD37" s="34"/>
      <c r="AE37" s="34"/>
      <c r="AF37" s="34"/>
      <c r="AG37" s="34"/>
    </row>
    <row r="38" spans="1:33" x14ac:dyDescent="0.35">
      <c r="A38" s="18" t="s">
        <v>55</v>
      </c>
      <c r="B38" s="19">
        <v>132</v>
      </c>
      <c r="C38" s="18" t="s">
        <v>56</v>
      </c>
      <c r="D38" s="18" t="s">
        <v>93</v>
      </c>
      <c r="E38" s="18" t="s">
        <v>87</v>
      </c>
      <c r="F38" s="53">
        <v>15.9</v>
      </c>
      <c r="G38" s="53"/>
      <c r="H38" s="18"/>
      <c r="I38" s="11" t="str">
        <f>LEFT(Tabel1[[#This Row],[Ruumi tüüp (TALO Tüüpruumide nimestik)]],2)</f>
        <v>Tö</v>
      </c>
      <c r="J38" s="22" t="s">
        <v>6</v>
      </c>
      <c r="K38" s="18"/>
      <c r="L38" s="11" t="str">
        <f>IFERROR(VLOOKUP(Tabel1[[#This Row],[Üürnik]],'Lepingu lisa'!$AW$3:$AX$22,2,FALSE),"")</f>
        <v/>
      </c>
      <c r="M38" s="11" t="str">
        <f>IFERROR(VLOOKUP(Tabel1[[#This Row],[Jaotus]],Tabelid!L:M,2,FALSE),"")</f>
        <v>BUILDING</v>
      </c>
      <c r="N38" s="11"/>
      <c r="O38" s="34"/>
      <c r="P38" s="34"/>
      <c r="Q38" s="34"/>
      <c r="R38" s="34"/>
      <c r="S38" s="34"/>
      <c r="T38" s="34"/>
      <c r="U38" s="34"/>
      <c r="V38" s="34"/>
      <c r="W38" s="34"/>
      <c r="X38" s="34"/>
      <c r="Y38" s="34"/>
      <c r="Z38" s="34"/>
      <c r="AA38" s="34"/>
      <c r="AB38" s="34"/>
      <c r="AC38" s="34"/>
      <c r="AD38" s="34"/>
      <c r="AE38" s="34"/>
      <c r="AF38" s="34"/>
      <c r="AG38" s="34"/>
    </row>
    <row r="39" spans="1:33" x14ac:dyDescent="0.35">
      <c r="A39" s="18" t="s">
        <v>55</v>
      </c>
      <c r="B39" s="19">
        <v>133</v>
      </c>
      <c r="C39" s="18" t="s">
        <v>56</v>
      </c>
      <c r="D39" s="18" t="s">
        <v>94</v>
      </c>
      <c r="E39" s="18" t="s">
        <v>95</v>
      </c>
      <c r="F39" s="53">
        <v>27.5</v>
      </c>
      <c r="G39" s="53"/>
      <c r="H39" s="18"/>
      <c r="I39" s="11" t="str">
        <f>LEFT(Tabel1[[#This Row],[Ruumi tüüp (TALO Tüüpruumide nimestik)]],2)</f>
        <v>Pu</v>
      </c>
      <c r="J39" s="22" t="s">
        <v>6</v>
      </c>
      <c r="K39" s="18"/>
      <c r="L39" s="11" t="str">
        <f>IFERROR(VLOOKUP(Tabel1[[#This Row],[Üürnik]],'Lepingu lisa'!$AW$3:$AX$22,2,FALSE),"")</f>
        <v/>
      </c>
      <c r="M39" s="11" t="str">
        <f>IFERROR(VLOOKUP(Tabel1[[#This Row],[Jaotus]],Tabelid!L:M,2,FALSE),"")</f>
        <v>BUILDING</v>
      </c>
      <c r="N39" s="11"/>
      <c r="O39" s="34"/>
      <c r="P39" s="34"/>
      <c r="Q39" s="34"/>
      <c r="R39" s="34"/>
      <c r="S39" s="34"/>
      <c r="T39" s="34"/>
      <c r="U39" s="34"/>
      <c r="V39" s="34"/>
      <c r="W39" s="34"/>
      <c r="X39" s="34"/>
      <c r="Y39" s="34"/>
      <c r="Z39" s="34"/>
      <c r="AA39" s="34"/>
      <c r="AB39" s="34"/>
      <c r="AC39" s="34"/>
      <c r="AD39" s="34"/>
      <c r="AE39" s="34"/>
      <c r="AF39" s="34"/>
      <c r="AG39" s="34"/>
    </row>
    <row r="40" spans="1:33" x14ac:dyDescent="0.35">
      <c r="A40" s="18" t="s">
        <v>55</v>
      </c>
      <c r="B40" s="19">
        <v>134</v>
      </c>
      <c r="C40" s="18" t="s">
        <v>56</v>
      </c>
      <c r="D40" s="18" t="s">
        <v>96</v>
      </c>
      <c r="E40" s="18" t="s">
        <v>91</v>
      </c>
      <c r="F40" s="53">
        <v>32.4</v>
      </c>
      <c r="G40" s="53"/>
      <c r="H40" s="18"/>
      <c r="I40" s="11" t="str">
        <f>LEFT(Tabel1[[#This Row],[Ruumi tüüp (TALO Tüüpruumide nimestik)]],2)</f>
        <v>Ko</v>
      </c>
      <c r="J40" s="22" t="s">
        <v>6</v>
      </c>
      <c r="K40" s="18"/>
      <c r="L40" s="11" t="str">
        <f>IFERROR(VLOOKUP(Tabel1[[#This Row],[Üürnik]],'Lepingu lisa'!$AW$3:$AX$22,2,FALSE),"")</f>
        <v/>
      </c>
      <c r="M40" s="11" t="str">
        <f>IFERROR(VLOOKUP(Tabel1[[#This Row],[Jaotus]],Tabelid!L:M,2,FALSE),"")</f>
        <v>BUILDING</v>
      </c>
      <c r="N40" s="11"/>
      <c r="O40" s="34"/>
      <c r="P40" s="34"/>
      <c r="Q40" s="34"/>
      <c r="R40" s="34"/>
      <c r="S40" s="34"/>
      <c r="T40" s="34"/>
      <c r="U40" s="34"/>
      <c r="V40" s="34"/>
      <c r="W40" s="34"/>
      <c r="X40" s="34"/>
      <c r="Y40" s="34"/>
      <c r="Z40" s="34"/>
      <c r="AA40" s="34"/>
      <c r="AB40" s="34"/>
      <c r="AC40" s="34"/>
      <c r="AD40" s="34"/>
      <c r="AE40" s="34"/>
      <c r="AF40" s="34"/>
      <c r="AG40" s="34"/>
    </row>
    <row r="41" spans="1:33" x14ac:dyDescent="0.35">
      <c r="A41" s="18" t="s">
        <v>55</v>
      </c>
      <c r="B41" s="19">
        <v>135</v>
      </c>
      <c r="C41" s="18" t="s">
        <v>56</v>
      </c>
      <c r="D41" s="18" t="s">
        <v>64</v>
      </c>
      <c r="E41" s="18" t="s">
        <v>85</v>
      </c>
      <c r="F41" s="53">
        <v>2.9</v>
      </c>
      <c r="G41" s="53"/>
      <c r="H41" s="18"/>
      <c r="I41" s="11" t="str">
        <f>LEFT(Tabel1[[#This Row],[Ruumi tüüp (TALO Tüüpruumide nimestik)]],2)</f>
        <v>Mä</v>
      </c>
      <c r="J41" s="22" t="s">
        <v>6</v>
      </c>
      <c r="K41" s="18"/>
      <c r="L41" s="11" t="str">
        <f>IFERROR(VLOOKUP(Tabel1[[#This Row],[Üürnik]],'Lepingu lisa'!$AW$3:$AX$22,2,FALSE),"")</f>
        <v/>
      </c>
      <c r="M41" s="11" t="str">
        <f>IFERROR(VLOOKUP(Tabel1[[#This Row],[Jaotus]],Tabelid!L:M,2,FALSE),"")</f>
        <v>BUILDING</v>
      </c>
      <c r="N41" s="11"/>
      <c r="O41" s="34"/>
      <c r="P41" s="34"/>
      <c r="Q41" s="34"/>
      <c r="R41" s="34"/>
      <c r="S41" s="34"/>
      <c r="T41" s="34"/>
      <c r="U41" s="34"/>
      <c r="V41" s="34"/>
      <c r="W41" s="34"/>
      <c r="X41" s="34"/>
      <c r="Y41" s="34"/>
      <c r="Z41" s="34"/>
      <c r="AA41" s="34"/>
      <c r="AB41" s="34"/>
      <c r="AC41" s="34"/>
      <c r="AD41" s="34"/>
      <c r="AE41" s="34"/>
      <c r="AF41" s="34"/>
      <c r="AG41" s="34"/>
    </row>
    <row r="42" spans="1:33" x14ac:dyDescent="0.35">
      <c r="A42" s="18" t="s">
        <v>55</v>
      </c>
      <c r="B42" s="19">
        <v>136</v>
      </c>
      <c r="C42" s="18" t="s">
        <v>56</v>
      </c>
      <c r="D42" s="18" t="s">
        <v>71</v>
      </c>
      <c r="E42" s="18" t="s">
        <v>58</v>
      </c>
      <c r="F42" s="53">
        <v>25.9</v>
      </c>
      <c r="G42" s="53"/>
      <c r="H42" s="18"/>
      <c r="I42" s="11" t="str">
        <f>LEFT(Tabel1[[#This Row],[Ruumi tüüp (TALO Tüüpruumide nimestik)]],2)</f>
        <v>Ül</v>
      </c>
      <c r="J42" s="22" t="s">
        <v>6</v>
      </c>
      <c r="K42" s="18"/>
      <c r="L42" s="11" t="str">
        <f>IFERROR(VLOOKUP(Tabel1[[#This Row],[Üürnik]],'Lepingu lisa'!$AW$3:$AX$22,2,FALSE),"")</f>
        <v/>
      </c>
      <c r="M42" s="11" t="str">
        <f>IFERROR(VLOOKUP(Tabel1[[#This Row],[Jaotus]],Tabelid!L:M,2,FALSE),"")</f>
        <v>BUILDING</v>
      </c>
      <c r="N42" s="11"/>
      <c r="O42" s="34"/>
      <c r="P42" s="34"/>
      <c r="Q42" s="34"/>
      <c r="R42" s="34"/>
      <c r="S42" s="34"/>
      <c r="T42" s="34"/>
      <c r="U42" s="34"/>
      <c r="V42" s="34"/>
      <c r="W42" s="34"/>
      <c r="X42" s="34"/>
      <c r="Y42" s="34"/>
      <c r="Z42" s="34"/>
      <c r="AA42" s="34"/>
      <c r="AB42" s="34"/>
      <c r="AC42" s="34"/>
      <c r="AD42" s="34"/>
      <c r="AE42" s="34"/>
      <c r="AF42" s="34"/>
      <c r="AG42" s="34"/>
    </row>
    <row r="43" spans="1:33" x14ac:dyDescent="0.35">
      <c r="A43" s="18" t="s">
        <v>55</v>
      </c>
      <c r="B43" s="19">
        <v>137</v>
      </c>
      <c r="C43" s="18" t="s">
        <v>72</v>
      </c>
      <c r="D43" s="18" t="s">
        <v>97</v>
      </c>
      <c r="E43" s="18" t="s">
        <v>58</v>
      </c>
      <c r="F43" s="53">
        <v>3</v>
      </c>
      <c r="G43" s="53"/>
      <c r="H43" s="18"/>
      <c r="I43" s="11" t="str">
        <f>LEFT(Tabel1[[#This Row],[Ruumi tüüp (TALO Tüüpruumide nimestik)]],2)</f>
        <v>Ül</v>
      </c>
      <c r="J43" s="22"/>
      <c r="K43" s="18"/>
      <c r="L43" s="11" t="str">
        <f>IFERROR(VLOOKUP(Tabel1[[#This Row],[Üürnik]],'Lepingu lisa'!$AW$3:$AX$22,2,FALSE),"")</f>
        <v/>
      </c>
      <c r="M43" s="11" t="str">
        <f>IFERROR(VLOOKUP(Tabel1[[#This Row],[Jaotus]],Tabelid!L:M,2,FALSE),"")</f>
        <v/>
      </c>
      <c r="N43" s="11"/>
      <c r="O43" s="34"/>
      <c r="P43" s="34"/>
      <c r="Q43" s="34"/>
      <c r="R43" s="34"/>
      <c r="S43" s="34"/>
      <c r="T43" s="34"/>
      <c r="U43" s="34"/>
      <c r="V43" s="34"/>
      <c r="W43" s="34"/>
      <c r="X43" s="34"/>
      <c r="Y43" s="34"/>
      <c r="Z43" s="34"/>
      <c r="AA43" s="34"/>
      <c r="AB43" s="34"/>
      <c r="AC43" s="34"/>
      <c r="AD43" s="34"/>
      <c r="AE43" s="34"/>
      <c r="AF43" s="34"/>
      <c r="AG43" s="34"/>
    </row>
    <row r="44" spans="1:33" x14ac:dyDescent="0.35">
      <c r="A44" s="18" t="s">
        <v>55</v>
      </c>
      <c r="B44" s="19">
        <v>138</v>
      </c>
      <c r="C44" s="18" t="s">
        <v>72</v>
      </c>
      <c r="D44" s="18" t="s">
        <v>98</v>
      </c>
      <c r="E44" s="18" t="s">
        <v>58</v>
      </c>
      <c r="F44" s="53">
        <v>23.8</v>
      </c>
      <c r="G44" s="53"/>
      <c r="H44" s="18"/>
      <c r="I44" s="11" t="str">
        <f>LEFT(Tabel1[[#This Row],[Ruumi tüüp (TALO Tüüpruumide nimestik)]],2)</f>
        <v>Ül</v>
      </c>
      <c r="J44" s="22"/>
      <c r="K44" s="18"/>
      <c r="L44" s="11" t="str">
        <f>IFERROR(VLOOKUP(Tabel1[[#This Row],[Üürnik]],'Lepingu lisa'!$AW$3:$AX$22,2,FALSE),"")</f>
        <v/>
      </c>
      <c r="M44" s="11" t="str">
        <f>IFERROR(VLOOKUP(Tabel1[[#This Row],[Jaotus]],Tabelid!L:M,2,FALSE),"")</f>
        <v/>
      </c>
      <c r="N44" s="11"/>
      <c r="O44" s="34"/>
      <c r="P44" s="34"/>
      <c r="Q44" s="34"/>
      <c r="R44" s="34"/>
      <c r="S44" s="34"/>
      <c r="T44" s="34"/>
      <c r="U44" s="34"/>
      <c r="V44" s="34"/>
      <c r="W44" s="34"/>
      <c r="X44" s="34"/>
      <c r="Y44" s="34"/>
      <c r="Z44" s="34"/>
      <c r="AA44" s="34"/>
      <c r="AB44" s="34"/>
      <c r="AC44" s="34"/>
      <c r="AD44" s="34"/>
      <c r="AE44" s="34"/>
      <c r="AF44" s="34"/>
      <c r="AG44" s="34"/>
    </row>
    <row r="45" spans="1:33" x14ac:dyDescent="0.35">
      <c r="A45" s="18" t="s">
        <v>55</v>
      </c>
      <c r="B45" s="19">
        <v>139</v>
      </c>
      <c r="C45" s="18" t="s">
        <v>56</v>
      </c>
      <c r="D45" s="18" t="s">
        <v>71</v>
      </c>
      <c r="E45" s="18" t="s">
        <v>58</v>
      </c>
      <c r="F45" s="53">
        <v>4.8</v>
      </c>
      <c r="G45" s="53"/>
      <c r="H45" s="18"/>
      <c r="I45" s="11" t="str">
        <f>LEFT(Tabel1[[#This Row],[Ruumi tüüp (TALO Tüüpruumide nimestik)]],2)</f>
        <v>Ül</v>
      </c>
      <c r="J45" s="22" t="s">
        <v>6</v>
      </c>
      <c r="K45" s="18"/>
      <c r="L45" s="11" t="str">
        <f>IFERROR(VLOOKUP(Tabel1[[#This Row],[Üürnik]],'Lepingu lisa'!$AW$3:$AX$22,2,FALSE),"")</f>
        <v/>
      </c>
      <c r="M45" s="11" t="str">
        <f>IFERROR(VLOOKUP(Tabel1[[#This Row],[Jaotus]],Tabelid!L:M,2,FALSE),"")</f>
        <v>BUILDING</v>
      </c>
      <c r="N45" s="11"/>
      <c r="O45" s="34"/>
      <c r="P45" s="34"/>
      <c r="Q45" s="34"/>
      <c r="R45" s="34"/>
      <c r="S45" s="34"/>
      <c r="T45" s="34"/>
      <c r="U45" s="34"/>
      <c r="V45" s="34"/>
      <c r="W45" s="34"/>
      <c r="X45" s="34"/>
      <c r="Y45" s="34"/>
      <c r="Z45" s="34"/>
      <c r="AA45" s="34"/>
      <c r="AB45" s="34"/>
      <c r="AC45" s="34"/>
      <c r="AD45" s="34"/>
      <c r="AE45" s="34"/>
      <c r="AF45" s="34"/>
      <c r="AG45" s="34"/>
    </row>
    <row r="46" spans="1:33" x14ac:dyDescent="0.35">
      <c r="A46" s="18" t="s">
        <v>55</v>
      </c>
      <c r="B46" s="19">
        <v>140</v>
      </c>
      <c r="C46" s="18" t="s">
        <v>56</v>
      </c>
      <c r="D46" s="18" t="s">
        <v>99</v>
      </c>
      <c r="E46" s="18" t="s">
        <v>58</v>
      </c>
      <c r="F46" s="53">
        <v>25.2</v>
      </c>
      <c r="G46" s="53"/>
      <c r="H46" s="18"/>
      <c r="I46" s="11" t="str">
        <f>LEFT(Tabel1[[#This Row],[Ruumi tüüp (TALO Tüüpruumide nimestik)]],2)</f>
        <v>Ül</v>
      </c>
      <c r="J46" s="22" t="s">
        <v>6</v>
      </c>
      <c r="K46" s="18"/>
      <c r="L46" s="11" t="str">
        <f>IFERROR(VLOOKUP(Tabel1[[#This Row],[Üürnik]],'Lepingu lisa'!$AW$3:$AX$22,2,FALSE),"")</f>
        <v/>
      </c>
      <c r="M46" s="11" t="str">
        <f>IFERROR(VLOOKUP(Tabel1[[#This Row],[Jaotus]],Tabelid!L:M,2,FALSE),"")</f>
        <v>BUILDING</v>
      </c>
      <c r="N46" s="11"/>
      <c r="O46" s="34"/>
      <c r="P46" s="34"/>
      <c r="Q46" s="34"/>
      <c r="R46" s="34"/>
      <c r="S46" s="34"/>
      <c r="T46" s="34"/>
      <c r="U46" s="34"/>
      <c r="V46" s="34"/>
      <c r="W46" s="34"/>
      <c r="X46" s="34"/>
      <c r="Y46" s="34"/>
      <c r="Z46" s="34"/>
      <c r="AA46" s="34"/>
      <c r="AB46" s="34"/>
      <c r="AC46" s="34"/>
      <c r="AD46" s="34"/>
      <c r="AE46" s="34"/>
      <c r="AF46" s="34"/>
      <c r="AG46" s="34"/>
    </row>
    <row r="47" spans="1:33" x14ac:dyDescent="0.35">
      <c r="A47" s="18" t="s">
        <v>55</v>
      </c>
      <c r="B47" s="19">
        <v>141</v>
      </c>
      <c r="C47" s="18" t="s">
        <v>72</v>
      </c>
      <c r="D47" s="18" t="s">
        <v>100</v>
      </c>
      <c r="E47" s="18" t="s">
        <v>58</v>
      </c>
      <c r="F47" s="53">
        <v>3</v>
      </c>
      <c r="G47" s="53"/>
      <c r="H47" s="18"/>
      <c r="I47" s="11" t="str">
        <f>LEFT(Tabel1[[#This Row],[Ruumi tüüp (TALO Tüüpruumide nimestik)]],2)</f>
        <v>Ül</v>
      </c>
      <c r="J47" s="22"/>
      <c r="K47" s="18"/>
      <c r="L47" s="11" t="str">
        <f>IFERROR(VLOOKUP(Tabel1[[#This Row],[Üürnik]],'Lepingu lisa'!$AW$3:$AX$22,2,FALSE),"")</f>
        <v/>
      </c>
      <c r="M47" s="11" t="str">
        <f>IFERROR(VLOOKUP(Tabel1[[#This Row],[Jaotus]],Tabelid!L:M,2,FALSE),"")</f>
        <v/>
      </c>
      <c r="N47" s="11"/>
      <c r="O47" s="34"/>
      <c r="P47" s="34"/>
      <c r="Q47" s="34"/>
      <c r="R47" s="34"/>
      <c r="S47" s="34"/>
      <c r="T47" s="34"/>
      <c r="U47" s="34"/>
      <c r="V47" s="34"/>
      <c r="W47" s="34"/>
      <c r="X47" s="34"/>
      <c r="Y47" s="34"/>
      <c r="Z47" s="34"/>
      <c r="AA47" s="34"/>
      <c r="AB47" s="34"/>
      <c r="AC47" s="34"/>
      <c r="AD47" s="34"/>
      <c r="AE47" s="34"/>
      <c r="AF47" s="34"/>
      <c r="AG47" s="34"/>
    </row>
    <row r="48" spans="1:33" x14ac:dyDescent="0.35">
      <c r="A48" s="18" t="s">
        <v>55</v>
      </c>
      <c r="B48" s="19">
        <v>142</v>
      </c>
      <c r="C48" s="18" t="s">
        <v>72</v>
      </c>
      <c r="D48" s="18" t="s">
        <v>101</v>
      </c>
      <c r="E48" s="18" t="s">
        <v>58</v>
      </c>
      <c r="F48" s="53">
        <v>31.7</v>
      </c>
      <c r="G48" s="53"/>
      <c r="H48" s="18"/>
      <c r="I48" s="11" t="str">
        <f>LEFT(Tabel1[[#This Row],[Ruumi tüüp (TALO Tüüpruumide nimestik)]],2)</f>
        <v>Ül</v>
      </c>
      <c r="J48" s="22"/>
      <c r="K48" s="18"/>
      <c r="L48" s="11" t="str">
        <f>IFERROR(VLOOKUP(Tabel1[[#This Row],[Üürnik]],'Lepingu lisa'!$AW$3:$AX$22,2,FALSE),"")</f>
        <v/>
      </c>
      <c r="M48" s="11" t="str">
        <f>IFERROR(VLOOKUP(Tabel1[[#This Row],[Jaotus]],Tabelid!L:M,2,FALSE),"")</f>
        <v/>
      </c>
      <c r="N48" s="11"/>
      <c r="O48" s="34"/>
      <c r="P48" s="34"/>
      <c r="Q48" s="34"/>
      <c r="R48" s="34"/>
      <c r="S48" s="34"/>
      <c r="T48" s="34"/>
      <c r="U48" s="34"/>
      <c r="V48" s="34"/>
      <c r="W48" s="34"/>
      <c r="X48" s="34"/>
      <c r="Y48" s="34"/>
      <c r="Z48" s="34"/>
      <c r="AA48" s="34"/>
      <c r="AB48" s="34"/>
      <c r="AC48" s="34"/>
      <c r="AD48" s="34"/>
      <c r="AE48" s="34"/>
      <c r="AF48" s="34"/>
      <c r="AG48" s="34"/>
    </row>
    <row r="49" spans="1:33" x14ac:dyDescent="0.35">
      <c r="A49" s="18" t="s">
        <v>55</v>
      </c>
      <c r="B49" s="19">
        <v>143</v>
      </c>
      <c r="C49" s="18" t="s">
        <v>102</v>
      </c>
      <c r="D49" s="18" t="s">
        <v>103</v>
      </c>
      <c r="E49" s="18" t="s">
        <v>104</v>
      </c>
      <c r="F49" s="53">
        <v>7</v>
      </c>
      <c r="G49" s="53"/>
      <c r="H49" s="18"/>
      <c r="I49" s="11" t="str">
        <f>LEFT(Tabel1[[#This Row],[Ruumi tüüp (TALO Tüüpruumide nimestik)]],2)</f>
        <v>Te</v>
      </c>
      <c r="J49" s="22"/>
      <c r="K49" s="18"/>
      <c r="L49" s="11" t="str">
        <f>IFERROR(VLOOKUP(Tabel1[[#This Row],[Üürnik]],'Lepingu lisa'!$AW$3:$AX$22,2,FALSE),"")</f>
        <v/>
      </c>
      <c r="M49" s="11" t="str">
        <f>IFERROR(VLOOKUP(Tabel1[[#This Row],[Jaotus]],Tabelid!L:M,2,FALSE),"")</f>
        <v/>
      </c>
      <c r="N49" s="11"/>
      <c r="O49" s="34"/>
      <c r="P49" s="34"/>
      <c r="Q49" s="34"/>
      <c r="R49" s="34"/>
      <c r="S49" s="34"/>
      <c r="T49" s="34"/>
      <c r="U49" s="34"/>
      <c r="V49" s="34"/>
      <c r="W49" s="34"/>
      <c r="X49" s="34"/>
      <c r="Y49" s="34"/>
      <c r="Z49" s="34"/>
      <c r="AA49" s="34"/>
      <c r="AB49" s="34"/>
      <c r="AC49" s="34"/>
      <c r="AD49" s="34"/>
      <c r="AE49" s="34"/>
      <c r="AF49" s="34"/>
      <c r="AG49" s="34"/>
    </row>
    <row r="50" spans="1:33" x14ac:dyDescent="0.35">
      <c r="A50" s="18" t="s">
        <v>55</v>
      </c>
      <c r="B50" s="19">
        <v>144</v>
      </c>
      <c r="C50" s="18" t="s">
        <v>56</v>
      </c>
      <c r="D50" s="18" t="s">
        <v>105</v>
      </c>
      <c r="E50" s="18" t="s">
        <v>87</v>
      </c>
      <c r="F50" s="53">
        <v>11.7</v>
      </c>
      <c r="G50" s="53"/>
      <c r="H50" s="18"/>
      <c r="I50" s="11" t="str">
        <f>LEFT(Tabel1[[#This Row],[Ruumi tüüp (TALO Tüüpruumide nimestik)]],2)</f>
        <v>Tö</v>
      </c>
      <c r="J50" s="22" t="s">
        <v>6</v>
      </c>
      <c r="K50" s="18"/>
      <c r="L50" s="11" t="str">
        <f>IFERROR(VLOOKUP(Tabel1[[#This Row],[Üürnik]],'Lepingu lisa'!$AW$3:$AX$22,2,FALSE),"")</f>
        <v/>
      </c>
      <c r="M50" s="11" t="str">
        <f>IFERROR(VLOOKUP(Tabel1[[#This Row],[Jaotus]],Tabelid!L:M,2,FALSE),"")</f>
        <v>BUILDING</v>
      </c>
      <c r="N50" s="11"/>
      <c r="O50" s="34"/>
      <c r="P50" s="34"/>
      <c r="Q50" s="34"/>
      <c r="R50" s="34"/>
      <c r="S50" s="34"/>
      <c r="T50" s="34"/>
      <c r="U50" s="34"/>
      <c r="V50" s="34"/>
      <c r="W50" s="34"/>
      <c r="X50" s="34"/>
      <c r="Y50" s="34"/>
      <c r="Z50" s="34"/>
      <c r="AA50" s="34"/>
      <c r="AB50" s="34"/>
      <c r="AC50" s="34"/>
      <c r="AD50" s="34"/>
      <c r="AE50" s="34"/>
      <c r="AF50" s="34"/>
      <c r="AG50" s="34"/>
    </row>
    <row r="51" spans="1:33" x14ac:dyDescent="0.35">
      <c r="A51" s="18" t="s">
        <v>55</v>
      </c>
      <c r="B51" s="19">
        <v>145</v>
      </c>
      <c r="C51" s="18" t="s">
        <v>56</v>
      </c>
      <c r="D51" s="18" t="s">
        <v>71</v>
      </c>
      <c r="E51" s="18" t="s">
        <v>58</v>
      </c>
      <c r="F51" s="53">
        <v>26.2</v>
      </c>
      <c r="G51" s="53"/>
      <c r="H51" s="18"/>
      <c r="I51" s="11" t="str">
        <f>LEFT(Tabel1[[#This Row],[Ruumi tüüp (TALO Tüüpruumide nimestik)]],2)</f>
        <v>Ül</v>
      </c>
      <c r="J51" s="22" t="s">
        <v>6</v>
      </c>
      <c r="K51" s="18"/>
      <c r="L51" s="11" t="str">
        <f>IFERROR(VLOOKUP(Tabel1[[#This Row],[Üürnik]],'Lepingu lisa'!$AW$3:$AX$22,2,FALSE),"")</f>
        <v/>
      </c>
      <c r="M51" s="11" t="str">
        <f>IFERROR(VLOOKUP(Tabel1[[#This Row],[Jaotus]],Tabelid!L:M,2,FALSE),"")</f>
        <v>BUILDING</v>
      </c>
      <c r="N51" s="11"/>
      <c r="O51" s="34"/>
      <c r="P51" s="34"/>
      <c r="Q51" s="34"/>
      <c r="R51" s="34"/>
      <c r="S51" s="34"/>
      <c r="T51" s="34"/>
      <c r="U51" s="34"/>
      <c r="V51" s="34"/>
      <c r="W51" s="34"/>
      <c r="X51" s="34"/>
      <c r="Y51" s="34"/>
      <c r="Z51" s="34"/>
      <c r="AA51" s="34"/>
      <c r="AB51" s="34"/>
      <c r="AC51" s="34"/>
      <c r="AD51" s="34"/>
      <c r="AE51" s="34"/>
      <c r="AF51" s="34"/>
      <c r="AG51" s="34"/>
    </row>
    <row r="52" spans="1:33" x14ac:dyDescent="0.35">
      <c r="A52" s="18" t="s">
        <v>55</v>
      </c>
      <c r="B52" s="19">
        <v>146</v>
      </c>
      <c r="C52" s="18" t="s">
        <v>56</v>
      </c>
      <c r="D52" s="18" t="s">
        <v>64</v>
      </c>
      <c r="E52" s="18" t="s">
        <v>85</v>
      </c>
      <c r="F52" s="53">
        <v>2.5</v>
      </c>
      <c r="G52" s="53"/>
      <c r="H52" s="18"/>
      <c r="I52" s="11" t="str">
        <f>LEFT(Tabel1[[#This Row],[Ruumi tüüp (TALO Tüüpruumide nimestik)]],2)</f>
        <v>Mä</v>
      </c>
      <c r="J52" s="22" t="s">
        <v>6</v>
      </c>
      <c r="K52" s="18"/>
      <c r="L52" s="11" t="str">
        <f>IFERROR(VLOOKUP(Tabel1[[#This Row],[Üürnik]],'Lepingu lisa'!$AW$3:$AX$22,2,FALSE),"")</f>
        <v/>
      </c>
      <c r="M52" s="11" t="str">
        <f>IFERROR(VLOOKUP(Tabel1[[#This Row],[Jaotus]],Tabelid!L:M,2,FALSE),"")</f>
        <v>BUILDING</v>
      </c>
      <c r="N52" s="11"/>
      <c r="O52" s="34"/>
      <c r="P52" s="34"/>
      <c r="Q52" s="34"/>
      <c r="R52" s="34"/>
      <c r="S52" s="34"/>
      <c r="T52" s="34"/>
      <c r="U52" s="34"/>
      <c r="V52" s="34"/>
      <c r="W52" s="34"/>
      <c r="X52" s="34"/>
      <c r="Y52" s="34"/>
      <c r="Z52" s="34"/>
      <c r="AA52" s="34"/>
      <c r="AB52" s="34"/>
      <c r="AC52" s="34"/>
      <c r="AD52" s="34"/>
      <c r="AE52" s="34"/>
      <c r="AF52" s="34"/>
      <c r="AG52" s="34"/>
    </row>
    <row r="53" spans="1:33" x14ac:dyDescent="0.35">
      <c r="A53" s="18" t="s">
        <v>55</v>
      </c>
      <c r="B53" s="19">
        <v>147</v>
      </c>
      <c r="C53" s="18" t="s">
        <v>56</v>
      </c>
      <c r="D53" s="18" t="s">
        <v>64</v>
      </c>
      <c r="E53" s="18" t="s">
        <v>85</v>
      </c>
      <c r="F53" s="53">
        <v>2.5</v>
      </c>
      <c r="G53" s="53"/>
      <c r="H53" s="18"/>
      <c r="I53" s="11" t="str">
        <f>LEFT(Tabel1[[#This Row],[Ruumi tüüp (TALO Tüüpruumide nimestik)]],2)</f>
        <v>Mä</v>
      </c>
      <c r="J53" s="22" t="s">
        <v>6</v>
      </c>
      <c r="K53" s="18"/>
      <c r="L53" s="11" t="str">
        <f>IFERROR(VLOOKUP(Tabel1[[#This Row],[Üürnik]],'Lepingu lisa'!$AW$3:$AX$22,2,FALSE),"")</f>
        <v/>
      </c>
      <c r="M53" s="11" t="str">
        <f>IFERROR(VLOOKUP(Tabel1[[#This Row],[Jaotus]],Tabelid!L:M,2,FALSE),"")</f>
        <v>BUILDING</v>
      </c>
      <c r="N53" s="11"/>
      <c r="O53" s="34"/>
      <c r="P53" s="34"/>
      <c r="Q53" s="34"/>
      <c r="R53" s="34"/>
      <c r="S53" s="34"/>
      <c r="T53" s="34"/>
      <c r="U53" s="34"/>
      <c r="V53" s="34"/>
      <c r="W53" s="34"/>
      <c r="X53" s="34"/>
      <c r="Y53" s="34"/>
      <c r="Z53" s="34"/>
      <c r="AA53" s="34"/>
      <c r="AB53" s="34"/>
      <c r="AC53" s="34"/>
      <c r="AD53" s="34"/>
      <c r="AE53" s="34"/>
      <c r="AF53" s="34"/>
      <c r="AG53" s="34"/>
    </row>
    <row r="54" spans="1:33" x14ac:dyDescent="0.35">
      <c r="A54" s="18" t="s">
        <v>55</v>
      </c>
      <c r="B54" s="19">
        <v>148</v>
      </c>
      <c r="C54" s="18" t="s">
        <v>102</v>
      </c>
      <c r="D54" s="18" t="s">
        <v>106</v>
      </c>
      <c r="E54" s="18" t="s">
        <v>104</v>
      </c>
      <c r="F54" s="53">
        <v>3.4</v>
      </c>
      <c r="G54" s="53"/>
      <c r="H54" s="18"/>
      <c r="I54" s="11" t="str">
        <f>LEFT(Tabel1[[#This Row],[Ruumi tüüp (TALO Tüüpruumide nimestik)]],2)</f>
        <v>Te</v>
      </c>
      <c r="J54" s="22"/>
      <c r="K54" s="18"/>
      <c r="L54" s="11" t="str">
        <f>IFERROR(VLOOKUP(Tabel1[[#This Row],[Üürnik]],'Lepingu lisa'!$AW$3:$AX$22,2,FALSE),"")</f>
        <v/>
      </c>
      <c r="M54" s="11" t="str">
        <f>IFERROR(VLOOKUP(Tabel1[[#This Row],[Jaotus]],Tabelid!L:M,2,FALSE),"")</f>
        <v/>
      </c>
      <c r="N54" s="11"/>
      <c r="O54" s="34"/>
      <c r="P54" s="34"/>
      <c r="Q54" s="34"/>
      <c r="R54" s="34"/>
      <c r="S54" s="34"/>
      <c r="T54" s="34"/>
      <c r="U54" s="34"/>
      <c r="V54" s="34"/>
      <c r="W54" s="34"/>
      <c r="X54" s="34"/>
      <c r="Y54" s="34"/>
      <c r="Z54" s="34"/>
      <c r="AA54" s="34"/>
      <c r="AB54" s="34"/>
      <c r="AC54" s="34"/>
      <c r="AD54" s="34"/>
      <c r="AE54" s="34"/>
      <c r="AF54" s="34"/>
      <c r="AG54" s="34"/>
    </row>
    <row r="55" spans="1:33" x14ac:dyDescent="0.35">
      <c r="A55" s="18" t="s">
        <v>55</v>
      </c>
      <c r="B55" s="19">
        <v>149</v>
      </c>
      <c r="C55" s="18" t="s">
        <v>56</v>
      </c>
      <c r="D55" s="18" t="s">
        <v>107</v>
      </c>
      <c r="E55" s="18" t="s">
        <v>95</v>
      </c>
      <c r="F55" s="53">
        <v>8.6999999999999993</v>
      </c>
      <c r="G55" s="53"/>
      <c r="H55" s="18"/>
      <c r="I55" s="11" t="str">
        <f>LEFT(Tabel1[[#This Row],[Ruumi tüüp (TALO Tüüpruumide nimestik)]],2)</f>
        <v>Pu</v>
      </c>
      <c r="J55" s="22" t="s">
        <v>6</v>
      </c>
      <c r="K55" s="18"/>
      <c r="L55" s="11" t="str">
        <f>IFERROR(VLOOKUP(Tabel1[[#This Row],[Üürnik]],'Lepingu lisa'!$AW$3:$AX$22,2,FALSE),"")</f>
        <v/>
      </c>
      <c r="M55" s="11" t="str">
        <f>IFERROR(VLOOKUP(Tabel1[[#This Row],[Jaotus]],Tabelid!L:M,2,FALSE),"")</f>
        <v>BUILDING</v>
      </c>
      <c r="N55" s="11"/>
      <c r="O55" s="34"/>
      <c r="P55" s="34"/>
      <c r="Q55" s="34"/>
      <c r="R55" s="34"/>
      <c r="S55" s="34"/>
      <c r="T55" s="34"/>
      <c r="U55" s="34"/>
      <c r="V55" s="34"/>
      <c r="W55" s="34"/>
      <c r="X55" s="34"/>
      <c r="Y55" s="34"/>
      <c r="Z55" s="34"/>
      <c r="AA55" s="34"/>
      <c r="AB55" s="34"/>
      <c r="AC55" s="34"/>
      <c r="AD55" s="34"/>
      <c r="AE55" s="34"/>
      <c r="AF55" s="34"/>
      <c r="AG55" s="34"/>
    </row>
    <row r="56" spans="1:33" x14ac:dyDescent="0.35">
      <c r="A56" s="18" t="s">
        <v>55</v>
      </c>
      <c r="B56" s="19">
        <v>150</v>
      </c>
      <c r="C56" s="18" t="s">
        <v>56</v>
      </c>
      <c r="D56" s="18" t="s">
        <v>108</v>
      </c>
      <c r="E56" s="18" t="s">
        <v>85</v>
      </c>
      <c r="F56" s="53">
        <v>3.8</v>
      </c>
      <c r="G56" s="53"/>
      <c r="H56" s="18"/>
      <c r="I56" s="11" t="str">
        <f>LEFT(Tabel1[[#This Row],[Ruumi tüüp (TALO Tüüpruumide nimestik)]],2)</f>
        <v>Mä</v>
      </c>
      <c r="J56" s="22" t="s">
        <v>6</v>
      </c>
      <c r="K56" s="18"/>
      <c r="L56" s="11" t="str">
        <f>IFERROR(VLOOKUP(Tabel1[[#This Row],[Üürnik]],'Lepingu lisa'!$AW$3:$AX$22,2,FALSE),"")</f>
        <v/>
      </c>
      <c r="M56" s="11" t="str">
        <f>IFERROR(VLOOKUP(Tabel1[[#This Row],[Jaotus]],Tabelid!L:M,2,FALSE),"")</f>
        <v>BUILDING</v>
      </c>
      <c r="N56" s="11"/>
      <c r="O56" s="34"/>
      <c r="P56" s="34"/>
      <c r="Q56" s="34"/>
      <c r="R56" s="34"/>
      <c r="S56" s="34"/>
      <c r="T56" s="34"/>
      <c r="U56" s="34"/>
      <c r="V56" s="34"/>
      <c r="W56" s="34"/>
      <c r="X56" s="34"/>
      <c r="Y56" s="34"/>
      <c r="Z56" s="34"/>
      <c r="AA56" s="34"/>
      <c r="AB56" s="34"/>
      <c r="AC56" s="34"/>
      <c r="AD56" s="34"/>
      <c r="AE56" s="34"/>
      <c r="AF56" s="34"/>
      <c r="AG56" s="34"/>
    </row>
    <row r="57" spans="1:33" x14ac:dyDescent="0.35">
      <c r="A57" s="18" t="s">
        <v>55</v>
      </c>
      <c r="B57" s="19">
        <v>151</v>
      </c>
      <c r="C57" s="18" t="s">
        <v>56</v>
      </c>
      <c r="D57" s="18" t="s">
        <v>109</v>
      </c>
      <c r="E57" s="18" t="s">
        <v>85</v>
      </c>
      <c r="F57" s="53">
        <v>4</v>
      </c>
      <c r="G57" s="53"/>
      <c r="H57" s="18"/>
      <c r="I57" s="11" t="str">
        <f>LEFT(Tabel1[[#This Row],[Ruumi tüüp (TALO Tüüpruumide nimestik)]],2)</f>
        <v>Mä</v>
      </c>
      <c r="J57" s="22" t="s">
        <v>6</v>
      </c>
      <c r="K57" s="18"/>
      <c r="L57" s="11" t="str">
        <f>IFERROR(VLOOKUP(Tabel1[[#This Row],[Üürnik]],'Lepingu lisa'!$AW$3:$AX$22,2,FALSE),"")</f>
        <v/>
      </c>
      <c r="M57" s="11" t="str">
        <f>IFERROR(VLOOKUP(Tabel1[[#This Row],[Jaotus]],Tabelid!L:M,2,FALSE),"")</f>
        <v>BUILDING</v>
      </c>
      <c r="N57" s="11"/>
      <c r="O57" s="34"/>
      <c r="P57" s="34"/>
      <c r="Q57" s="34"/>
      <c r="R57" s="34"/>
      <c r="S57" s="34"/>
      <c r="T57" s="34"/>
      <c r="U57" s="34"/>
      <c r="V57" s="34"/>
      <c r="W57" s="34"/>
      <c r="X57" s="34"/>
      <c r="Y57" s="34"/>
      <c r="Z57" s="34"/>
      <c r="AA57" s="34"/>
      <c r="AB57" s="34"/>
      <c r="AC57" s="34"/>
      <c r="AD57" s="34"/>
      <c r="AE57" s="34"/>
      <c r="AF57" s="34"/>
      <c r="AG57" s="34"/>
    </row>
    <row r="58" spans="1:33" x14ac:dyDescent="0.35">
      <c r="A58" s="18" t="s">
        <v>55</v>
      </c>
      <c r="B58" s="19">
        <v>152</v>
      </c>
      <c r="C58" s="18" t="s">
        <v>56</v>
      </c>
      <c r="D58" s="18" t="s">
        <v>110</v>
      </c>
      <c r="E58" s="18" t="s">
        <v>111</v>
      </c>
      <c r="F58" s="53">
        <v>8</v>
      </c>
      <c r="G58" s="53"/>
      <c r="H58" s="18"/>
      <c r="I58" s="11" t="str">
        <f>LEFT(Tabel1[[#This Row],[Ruumi tüüp (TALO Tüüpruumide nimestik)]],2)</f>
        <v>Ar</v>
      </c>
      <c r="J58" s="22" t="s">
        <v>6</v>
      </c>
      <c r="K58" s="18"/>
      <c r="L58" s="11" t="str">
        <f>IFERROR(VLOOKUP(Tabel1[[#This Row],[Üürnik]],'Lepingu lisa'!$AW$3:$AX$22,2,FALSE),"")</f>
        <v/>
      </c>
      <c r="M58" s="11" t="str">
        <f>IFERROR(VLOOKUP(Tabel1[[#This Row],[Jaotus]],Tabelid!L:M,2,FALSE),"")</f>
        <v>BUILDING</v>
      </c>
      <c r="N58" s="11"/>
      <c r="O58" s="34"/>
      <c r="P58" s="34"/>
      <c r="Q58" s="34"/>
      <c r="R58" s="34"/>
      <c r="S58" s="34"/>
      <c r="T58" s="34"/>
      <c r="U58" s="34"/>
      <c r="V58" s="34"/>
      <c r="W58" s="34"/>
      <c r="X58" s="34"/>
      <c r="Y58" s="34"/>
      <c r="Z58" s="34"/>
      <c r="AA58" s="34"/>
      <c r="AB58" s="34"/>
      <c r="AC58" s="34"/>
      <c r="AD58" s="34"/>
      <c r="AE58" s="34"/>
      <c r="AF58" s="34"/>
      <c r="AG58" s="34"/>
    </row>
    <row r="59" spans="1:33" x14ac:dyDescent="0.35">
      <c r="A59" s="18" t="s">
        <v>55</v>
      </c>
      <c r="B59" s="19">
        <v>153</v>
      </c>
      <c r="C59" s="18" t="s">
        <v>56</v>
      </c>
      <c r="D59" s="18" t="s">
        <v>112</v>
      </c>
      <c r="E59" s="18" t="s">
        <v>111</v>
      </c>
      <c r="F59" s="53">
        <v>8.3000000000000007</v>
      </c>
      <c r="G59" s="53"/>
      <c r="H59" s="18"/>
      <c r="I59" s="11" t="str">
        <f>LEFT(Tabel1[[#This Row],[Ruumi tüüp (TALO Tüüpruumide nimestik)]],2)</f>
        <v>Ar</v>
      </c>
      <c r="J59" s="22" t="s">
        <v>6</v>
      </c>
      <c r="K59" s="18"/>
      <c r="L59" s="11" t="str">
        <f>IFERROR(VLOOKUP(Tabel1[[#This Row],[Üürnik]],'Lepingu lisa'!$AW$3:$AX$22,2,FALSE),"")</f>
        <v/>
      </c>
      <c r="M59" s="11" t="str">
        <f>IFERROR(VLOOKUP(Tabel1[[#This Row],[Jaotus]],Tabelid!L:M,2,FALSE),"")</f>
        <v>BUILDING</v>
      </c>
      <c r="N59" s="11"/>
      <c r="O59" s="34"/>
      <c r="P59" s="34"/>
      <c r="Q59" s="34"/>
      <c r="R59" s="34"/>
      <c r="S59" s="34"/>
      <c r="T59" s="34"/>
      <c r="U59" s="34"/>
      <c r="V59" s="34"/>
      <c r="W59" s="34"/>
      <c r="X59" s="34"/>
      <c r="Y59" s="34"/>
      <c r="Z59" s="34"/>
      <c r="AA59" s="34"/>
      <c r="AB59" s="34"/>
      <c r="AC59" s="34"/>
      <c r="AD59" s="34"/>
      <c r="AE59" s="34"/>
      <c r="AF59" s="34"/>
      <c r="AG59" s="34"/>
    </row>
    <row r="60" spans="1:33" x14ac:dyDescent="0.35">
      <c r="A60" s="18" t="s">
        <v>55</v>
      </c>
      <c r="B60" s="19">
        <v>154</v>
      </c>
      <c r="C60" s="18" t="s">
        <v>56</v>
      </c>
      <c r="D60" s="18" t="s">
        <v>112</v>
      </c>
      <c r="E60" s="18" t="s">
        <v>111</v>
      </c>
      <c r="F60" s="53">
        <v>5.8</v>
      </c>
      <c r="G60" s="53"/>
      <c r="H60" s="18"/>
      <c r="I60" s="11" t="str">
        <f>LEFT(Tabel1[[#This Row],[Ruumi tüüp (TALO Tüüpruumide nimestik)]],2)</f>
        <v>Ar</v>
      </c>
      <c r="J60" s="22" t="s">
        <v>6</v>
      </c>
      <c r="K60" s="18"/>
      <c r="L60" s="11" t="str">
        <f>IFERROR(VLOOKUP(Tabel1[[#This Row],[Üürnik]],'Lepingu lisa'!$AW$3:$AX$22,2,FALSE),"")</f>
        <v/>
      </c>
      <c r="M60" s="11" t="str">
        <f>IFERROR(VLOOKUP(Tabel1[[#This Row],[Jaotus]],Tabelid!L:M,2,FALSE),"")</f>
        <v>BUILDING</v>
      </c>
      <c r="N60" s="11"/>
      <c r="O60" s="34"/>
      <c r="P60" s="34"/>
      <c r="Q60" s="34"/>
      <c r="R60" s="34"/>
      <c r="S60" s="34"/>
      <c r="T60" s="34"/>
      <c r="U60" s="34"/>
      <c r="V60" s="34"/>
      <c r="W60" s="34"/>
      <c r="X60" s="34"/>
      <c r="Y60" s="34"/>
      <c r="Z60" s="34"/>
      <c r="AA60" s="34"/>
      <c r="AB60" s="34"/>
      <c r="AC60" s="34"/>
      <c r="AD60" s="34"/>
      <c r="AE60" s="34"/>
      <c r="AF60" s="34"/>
      <c r="AG60" s="34"/>
    </row>
    <row r="61" spans="1:33" x14ac:dyDescent="0.35">
      <c r="A61" s="18" t="s">
        <v>55</v>
      </c>
      <c r="B61" s="19">
        <v>155</v>
      </c>
      <c r="C61" s="18" t="s">
        <v>56</v>
      </c>
      <c r="D61" s="18" t="s">
        <v>112</v>
      </c>
      <c r="E61" s="18" t="s">
        <v>111</v>
      </c>
      <c r="F61" s="53">
        <v>5.7</v>
      </c>
      <c r="G61" s="53"/>
      <c r="H61" s="18"/>
      <c r="I61" s="11" t="str">
        <f>LEFT(Tabel1[[#This Row],[Ruumi tüüp (TALO Tüüpruumide nimestik)]],2)</f>
        <v>Ar</v>
      </c>
      <c r="J61" s="22" t="s">
        <v>6</v>
      </c>
      <c r="K61" s="18"/>
      <c r="L61" s="11" t="str">
        <f>IFERROR(VLOOKUP(Tabel1[[#This Row],[Üürnik]],'Lepingu lisa'!$AW$3:$AX$22,2,FALSE),"")</f>
        <v/>
      </c>
      <c r="M61" s="11" t="str">
        <f>IFERROR(VLOOKUP(Tabel1[[#This Row],[Jaotus]],Tabelid!L:M,2,FALSE),"")</f>
        <v>BUILDING</v>
      </c>
      <c r="N61" s="11"/>
      <c r="O61" s="34"/>
      <c r="P61" s="34"/>
      <c r="Q61" s="34"/>
      <c r="R61" s="34"/>
      <c r="S61" s="34"/>
      <c r="T61" s="34"/>
      <c r="U61" s="34"/>
      <c r="V61" s="34"/>
      <c r="W61" s="34"/>
      <c r="X61" s="34"/>
      <c r="Y61" s="34"/>
      <c r="Z61" s="34"/>
      <c r="AA61" s="34"/>
      <c r="AB61" s="34"/>
      <c r="AC61" s="34"/>
      <c r="AD61" s="34"/>
      <c r="AE61" s="34"/>
      <c r="AF61" s="34"/>
      <c r="AG61" s="34"/>
    </row>
    <row r="62" spans="1:33" x14ac:dyDescent="0.35">
      <c r="A62" s="18" t="s">
        <v>55</v>
      </c>
      <c r="B62" s="19">
        <v>156</v>
      </c>
      <c r="C62" s="18" t="s">
        <v>56</v>
      </c>
      <c r="D62" s="18" t="s">
        <v>112</v>
      </c>
      <c r="E62" s="18" t="s">
        <v>111</v>
      </c>
      <c r="F62" s="53">
        <v>5.8</v>
      </c>
      <c r="G62" s="53"/>
      <c r="H62" s="18"/>
      <c r="I62" s="11" t="str">
        <f>LEFT(Tabel1[[#This Row],[Ruumi tüüp (TALO Tüüpruumide nimestik)]],2)</f>
        <v>Ar</v>
      </c>
      <c r="J62" s="22" t="s">
        <v>6</v>
      </c>
      <c r="K62" s="18"/>
      <c r="L62" s="11" t="str">
        <f>IFERROR(VLOOKUP(Tabel1[[#This Row],[Üürnik]],'Lepingu lisa'!$AW$3:$AX$22,2,FALSE),"")</f>
        <v/>
      </c>
      <c r="M62" s="11" t="str">
        <f>IFERROR(VLOOKUP(Tabel1[[#This Row],[Jaotus]],Tabelid!L:M,2,FALSE),"")</f>
        <v>BUILDING</v>
      </c>
      <c r="N62" s="11"/>
      <c r="O62" s="34"/>
      <c r="P62" s="34"/>
      <c r="Q62" s="34"/>
      <c r="R62" s="34"/>
      <c r="S62" s="34"/>
      <c r="T62" s="34"/>
      <c r="U62" s="34"/>
      <c r="V62" s="34"/>
      <c r="W62" s="34"/>
      <c r="X62" s="34"/>
      <c r="Y62" s="34"/>
      <c r="Z62" s="34"/>
      <c r="AA62" s="34"/>
      <c r="AB62" s="34"/>
      <c r="AC62" s="34"/>
      <c r="AD62" s="34"/>
      <c r="AE62" s="34"/>
      <c r="AF62" s="34"/>
      <c r="AG62" s="34"/>
    </row>
    <row r="63" spans="1:33" x14ac:dyDescent="0.35">
      <c r="A63" s="18" t="s">
        <v>55</v>
      </c>
      <c r="B63" s="19">
        <v>157</v>
      </c>
      <c r="C63" s="18" t="s">
        <v>56</v>
      </c>
      <c r="D63" s="18" t="s">
        <v>112</v>
      </c>
      <c r="E63" s="18" t="s">
        <v>111</v>
      </c>
      <c r="F63" s="53">
        <v>5.7</v>
      </c>
      <c r="G63" s="53"/>
      <c r="H63" s="18"/>
      <c r="I63" s="11" t="str">
        <f>LEFT(Tabel1[[#This Row],[Ruumi tüüp (TALO Tüüpruumide nimestik)]],2)</f>
        <v>Ar</v>
      </c>
      <c r="J63" s="22" t="s">
        <v>6</v>
      </c>
      <c r="K63" s="18"/>
      <c r="L63" s="11" t="str">
        <f>IFERROR(VLOOKUP(Tabel1[[#This Row],[Üürnik]],'Lepingu lisa'!$AW$3:$AX$22,2,FALSE),"")</f>
        <v/>
      </c>
      <c r="M63" s="11" t="str">
        <f>IFERROR(VLOOKUP(Tabel1[[#This Row],[Jaotus]],Tabelid!L:M,2,FALSE),"")</f>
        <v>BUILDING</v>
      </c>
      <c r="N63" s="11"/>
      <c r="O63" s="34"/>
      <c r="P63" s="34"/>
      <c r="Q63" s="34"/>
      <c r="R63" s="34"/>
      <c r="S63" s="34"/>
      <c r="T63" s="34"/>
      <c r="U63" s="34"/>
      <c r="V63" s="34"/>
      <c r="W63" s="34"/>
      <c r="X63" s="34"/>
      <c r="Y63" s="34"/>
      <c r="Z63" s="34"/>
      <c r="AA63" s="34"/>
      <c r="AB63" s="34"/>
      <c r="AC63" s="34"/>
      <c r="AD63" s="34"/>
      <c r="AE63" s="34"/>
      <c r="AF63" s="34"/>
      <c r="AG63" s="34"/>
    </row>
    <row r="64" spans="1:33" x14ac:dyDescent="0.35">
      <c r="A64" s="18" t="s">
        <v>55</v>
      </c>
      <c r="B64" s="19">
        <v>158</v>
      </c>
      <c r="C64" s="18" t="s">
        <v>56</v>
      </c>
      <c r="D64" s="18" t="s">
        <v>112</v>
      </c>
      <c r="E64" s="18" t="s">
        <v>111</v>
      </c>
      <c r="F64" s="53">
        <v>5.7</v>
      </c>
      <c r="G64" s="53"/>
      <c r="H64" s="18"/>
      <c r="I64" s="11" t="str">
        <f>LEFT(Tabel1[[#This Row],[Ruumi tüüp (TALO Tüüpruumide nimestik)]],2)</f>
        <v>Ar</v>
      </c>
      <c r="J64" s="22" t="s">
        <v>6</v>
      </c>
      <c r="K64" s="18"/>
      <c r="L64" s="11" t="str">
        <f>IFERROR(VLOOKUP(Tabel1[[#This Row],[Üürnik]],'Lepingu lisa'!$AW$3:$AX$22,2,FALSE),"")</f>
        <v/>
      </c>
      <c r="M64" s="11" t="str">
        <f>IFERROR(VLOOKUP(Tabel1[[#This Row],[Jaotus]],Tabelid!L:M,2,FALSE),"")</f>
        <v>BUILDING</v>
      </c>
      <c r="N64" s="11"/>
      <c r="O64" s="34"/>
      <c r="P64" s="34"/>
      <c r="Q64" s="34"/>
      <c r="R64" s="34"/>
      <c r="S64" s="34"/>
      <c r="T64" s="34"/>
      <c r="U64" s="34"/>
      <c r="V64" s="34"/>
      <c r="W64" s="34"/>
      <c r="X64" s="34"/>
      <c r="Y64" s="34"/>
      <c r="Z64" s="34"/>
      <c r="AA64" s="34"/>
      <c r="AB64" s="34"/>
      <c r="AC64" s="34"/>
      <c r="AD64" s="34"/>
      <c r="AE64" s="34"/>
      <c r="AF64" s="34"/>
      <c r="AG64" s="34"/>
    </row>
    <row r="65" spans="1:33" x14ac:dyDescent="0.35">
      <c r="A65" s="18" t="s">
        <v>55</v>
      </c>
      <c r="B65" s="19">
        <v>159</v>
      </c>
      <c r="C65" s="18" t="s">
        <v>56</v>
      </c>
      <c r="D65" s="18" t="s">
        <v>113</v>
      </c>
      <c r="E65" s="18" t="s">
        <v>87</v>
      </c>
      <c r="F65" s="53">
        <v>7.5</v>
      </c>
      <c r="G65" s="53"/>
      <c r="H65" s="18"/>
      <c r="I65" s="11" t="str">
        <f>LEFT(Tabel1[[#This Row],[Ruumi tüüp (TALO Tüüpruumide nimestik)]],2)</f>
        <v>Tö</v>
      </c>
      <c r="J65" s="22" t="s">
        <v>6</v>
      </c>
      <c r="K65" s="18"/>
      <c r="L65" s="11" t="str">
        <f>IFERROR(VLOOKUP(Tabel1[[#This Row],[Üürnik]],'Lepingu lisa'!$AW$3:$AX$22,2,FALSE),"")</f>
        <v/>
      </c>
      <c r="M65" s="11" t="str">
        <f>IFERROR(VLOOKUP(Tabel1[[#This Row],[Jaotus]],Tabelid!L:M,2,FALSE),"")</f>
        <v>BUILDING</v>
      </c>
      <c r="N65" s="11"/>
      <c r="O65" s="34"/>
      <c r="P65" s="34"/>
      <c r="Q65" s="34"/>
      <c r="R65" s="34"/>
      <c r="S65" s="34"/>
      <c r="T65" s="34"/>
      <c r="U65" s="34"/>
      <c r="V65" s="34"/>
      <c r="W65" s="34"/>
      <c r="X65" s="34"/>
      <c r="Y65" s="34"/>
      <c r="Z65" s="34"/>
      <c r="AA65" s="34"/>
      <c r="AB65" s="34"/>
      <c r="AC65" s="34"/>
      <c r="AD65" s="34"/>
      <c r="AE65" s="34"/>
      <c r="AF65" s="34"/>
      <c r="AG65" s="34"/>
    </row>
    <row r="66" spans="1:33" x14ac:dyDescent="0.35">
      <c r="A66" s="18" t="s">
        <v>55</v>
      </c>
      <c r="B66" s="19">
        <v>160</v>
      </c>
      <c r="C66" s="18" t="s">
        <v>56</v>
      </c>
      <c r="D66" s="18" t="s">
        <v>112</v>
      </c>
      <c r="E66" s="18" t="s">
        <v>111</v>
      </c>
      <c r="F66" s="53">
        <v>5.4</v>
      </c>
      <c r="G66" s="53"/>
      <c r="H66" s="18"/>
      <c r="I66" s="11" t="str">
        <f>LEFT(Tabel1[[#This Row],[Ruumi tüüp (TALO Tüüpruumide nimestik)]],2)</f>
        <v>Ar</v>
      </c>
      <c r="J66" s="22" t="s">
        <v>6</v>
      </c>
      <c r="K66" s="18"/>
      <c r="L66" s="11" t="str">
        <f>IFERROR(VLOOKUP(Tabel1[[#This Row],[Üürnik]],'Lepingu lisa'!$AW$3:$AX$22,2,FALSE),"")</f>
        <v/>
      </c>
      <c r="M66" s="11" t="str">
        <f>IFERROR(VLOOKUP(Tabel1[[#This Row],[Jaotus]],Tabelid!L:M,2,FALSE),"")</f>
        <v>BUILDING</v>
      </c>
      <c r="N66" s="11"/>
      <c r="O66" s="34"/>
      <c r="P66" s="34"/>
      <c r="Q66" s="34"/>
      <c r="R66" s="34"/>
      <c r="S66" s="34"/>
      <c r="T66" s="34"/>
      <c r="U66" s="34"/>
      <c r="V66" s="34"/>
      <c r="W66" s="34"/>
      <c r="X66" s="34"/>
      <c r="Y66" s="34"/>
      <c r="Z66" s="34"/>
      <c r="AA66" s="34"/>
      <c r="AB66" s="34"/>
      <c r="AC66" s="34"/>
      <c r="AD66" s="34"/>
      <c r="AE66" s="34"/>
      <c r="AF66" s="34"/>
      <c r="AG66" s="34"/>
    </row>
    <row r="67" spans="1:33" x14ac:dyDescent="0.35">
      <c r="A67" s="18" t="s">
        <v>55</v>
      </c>
      <c r="B67" s="19">
        <v>161</v>
      </c>
      <c r="C67" s="18" t="s">
        <v>56</v>
      </c>
      <c r="D67" s="18" t="s">
        <v>114</v>
      </c>
      <c r="E67" s="18" t="s">
        <v>111</v>
      </c>
      <c r="F67" s="53">
        <v>38.5</v>
      </c>
      <c r="G67" s="53"/>
      <c r="H67" s="18"/>
      <c r="I67" s="11" t="str">
        <f>LEFT(Tabel1[[#This Row],[Ruumi tüüp (TALO Tüüpruumide nimestik)]],2)</f>
        <v>Ar</v>
      </c>
      <c r="J67" s="22" t="s">
        <v>6</v>
      </c>
      <c r="K67" s="18"/>
      <c r="L67" s="11" t="str">
        <f>IFERROR(VLOOKUP(Tabel1[[#This Row],[Üürnik]],'Lepingu lisa'!$AW$3:$AX$22,2,FALSE),"")</f>
        <v/>
      </c>
      <c r="M67" s="11" t="str">
        <f>IFERROR(VLOOKUP(Tabel1[[#This Row],[Jaotus]],Tabelid!L:M,2,FALSE),"")</f>
        <v>BUILDING</v>
      </c>
      <c r="N67" s="11"/>
      <c r="O67" s="34"/>
      <c r="P67" s="34"/>
      <c r="Q67" s="34"/>
      <c r="R67" s="34"/>
      <c r="S67" s="34"/>
      <c r="T67" s="34"/>
      <c r="U67" s="34"/>
      <c r="V67" s="34"/>
      <c r="W67" s="34"/>
      <c r="X67" s="34"/>
      <c r="Y67" s="34"/>
      <c r="Z67" s="34"/>
      <c r="AA67" s="34"/>
      <c r="AB67" s="34"/>
      <c r="AC67" s="34"/>
      <c r="AD67" s="34"/>
      <c r="AE67" s="34"/>
      <c r="AF67" s="34"/>
      <c r="AG67" s="34"/>
    </row>
    <row r="68" spans="1:33" x14ac:dyDescent="0.35">
      <c r="A68" s="18" t="s">
        <v>55</v>
      </c>
      <c r="B68" s="19">
        <v>162</v>
      </c>
      <c r="C68" s="18" t="s">
        <v>56</v>
      </c>
      <c r="D68" s="18" t="s">
        <v>115</v>
      </c>
      <c r="E68" s="18" t="s">
        <v>116</v>
      </c>
      <c r="F68" s="53">
        <v>5.0999999999999996</v>
      </c>
      <c r="G68" s="53"/>
      <c r="H68" s="18"/>
      <c r="I68" s="11" t="str">
        <f>LEFT(Tabel1[[#This Row],[Ruumi tüüp (TALO Tüüpruumide nimestik)]],2)</f>
        <v>Ab</v>
      </c>
      <c r="J68" s="22" t="s">
        <v>6</v>
      </c>
      <c r="K68" s="18"/>
      <c r="L68" s="11" t="str">
        <f>IFERROR(VLOOKUP(Tabel1[[#This Row],[Üürnik]],'Lepingu lisa'!$AW$3:$AX$22,2,FALSE),"")</f>
        <v/>
      </c>
      <c r="M68" s="11" t="str">
        <f>IFERROR(VLOOKUP(Tabel1[[#This Row],[Jaotus]],Tabelid!L:M,2,FALSE),"")</f>
        <v>BUILDING</v>
      </c>
      <c r="N68" s="11"/>
      <c r="O68" s="34"/>
      <c r="P68" s="34"/>
      <c r="Q68" s="34"/>
      <c r="R68" s="34"/>
      <c r="S68" s="34"/>
      <c r="T68" s="34"/>
      <c r="U68" s="34"/>
      <c r="V68" s="34"/>
      <c r="W68" s="34"/>
      <c r="X68" s="34"/>
      <c r="Y68" s="34"/>
      <c r="Z68" s="34"/>
      <c r="AA68" s="34"/>
      <c r="AB68" s="34"/>
      <c r="AC68" s="34"/>
      <c r="AD68" s="34"/>
      <c r="AE68" s="34"/>
      <c r="AF68" s="34"/>
      <c r="AG68" s="34"/>
    </row>
    <row r="69" spans="1:33" x14ac:dyDescent="0.35">
      <c r="A69" s="18" t="s">
        <v>55</v>
      </c>
      <c r="B69" s="19">
        <v>163</v>
      </c>
      <c r="C69" s="18" t="s">
        <v>56</v>
      </c>
      <c r="D69" s="18" t="s">
        <v>117</v>
      </c>
      <c r="E69" s="18" t="s">
        <v>116</v>
      </c>
      <c r="F69" s="53">
        <v>60.4</v>
      </c>
      <c r="G69" s="53"/>
      <c r="H69" s="18"/>
      <c r="I69" s="11" t="str">
        <f>LEFT(Tabel1[[#This Row],[Ruumi tüüp (TALO Tüüpruumide nimestik)]],2)</f>
        <v>Ab</v>
      </c>
      <c r="J69" s="22" t="s">
        <v>6</v>
      </c>
      <c r="K69" s="18"/>
      <c r="L69" s="11" t="str">
        <f>IFERROR(VLOOKUP(Tabel1[[#This Row],[Üürnik]],'Lepingu lisa'!$AW$3:$AX$22,2,FALSE),"")</f>
        <v/>
      </c>
      <c r="M69" s="11" t="str">
        <f>IFERROR(VLOOKUP(Tabel1[[#This Row],[Jaotus]],Tabelid!L:M,2,FALSE),"")</f>
        <v>BUILDING</v>
      </c>
      <c r="N69" s="11"/>
      <c r="O69" s="34"/>
      <c r="P69" s="34"/>
      <c r="Q69" s="34"/>
      <c r="R69" s="34"/>
      <c r="S69" s="34"/>
      <c r="T69" s="34"/>
      <c r="U69" s="34"/>
      <c r="V69" s="34"/>
      <c r="W69" s="34"/>
      <c r="X69" s="34"/>
      <c r="Y69" s="34"/>
      <c r="Z69" s="34"/>
      <c r="AA69" s="34"/>
      <c r="AB69" s="34"/>
      <c r="AC69" s="34"/>
      <c r="AD69" s="34"/>
      <c r="AE69" s="34"/>
      <c r="AF69" s="34"/>
      <c r="AG69" s="34"/>
    </row>
    <row r="70" spans="1:33" x14ac:dyDescent="0.35">
      <c r="A70" s="18" t="s">
        <v>55</v>
      </c>
      <c r="B70" s="19">
        <v>164</v>
      </c>
      <c r="C70" s="18" t="s">
        <v>56</v>
      </c>
      <c r="D70" s="18" t="s">
        <v>118</v>
      </c>
      <c r="E70" s="18" t="s">
        <v>116</v>
      </c>
      <c r="F70" s="53">
        <v>2</v>
      </c>
      <c r="G70" s="53"/>
      <c r="H70" s="18"/>
      <c r="I70" s="11" t="str">
        <f>LEFT(Tabel1[[#This Row],[Ruumi tüüp (TALO Tüüpruumide nimestik)]],2)</f>
        <v>Ab</v>
      </c>
      <c r="J70" s="22" t="s">
        <v>6</v>
      </c>
      <c r="K70" s="18"/>
      <c r="L70" s="11" t="str">
        <f>IFERROR(VLOOKUP(Tabel1[[#This Row],[Üürnik]],'Lepingu lisa'!$AW$3:$AX$22,2,FALSE),"")</f>
        <v/>
      </c>
      <c r="M70" s="11" t="str">
        <f>IFERROR(VLOOKUP(Tabel1[[#This Row],[Jaotus]],Tabelid!L:M,2,FALSE),"")</f>
        <v>BUILDING</v>
      </c>
      <c r="N70" s="11"/>
      <c r="O70" s="34"/>
      <c r="P70" s="34"/>
      <c r="Q70" s="34"/>
      <c r="R70" s="34"/>
      <c r="S70" s="34"/>
      <c r="T70" s="34"/>
      <c r="U70" s="34"/>
      <c r="V70" s="34"/>
      <c r="W70" s="34"/>
      <c r="X70" s="34"/>
      <c r="Y70" s="34"/>
      <c r="Z70" s="34"/>
      <c r="AA70" s="34"/>
      <c r="AB70" s="34"/>
      <c r="AC70" s="34"/>
      <c r="AD70" s="34"/>
      <c r="AE70" s="34"/>
      <c r="AF70" s="34"/>
      <c r="AG70" s="34"/>
    </row>
    <row r="71" spans="1:33" x14ac:dyDescent="0.35">
      <c r="A71" s="18" t="s">
        <v>55</v>
      </c>
      <c r="B71" s="19">
        <v>165</v>
      </c>
      <c r="C71" s="18" t="s">
        <v>72</v>
      </c>
      <c r="D71" s="18" t="s">
        <v>119</v>
      </c>
      <c r="E71" s="18" t="s">
        <v>58</v>
      </c>
      <c r="F71" s="53">
        <v>3.5</v>
      </c>
      <c r="G71" s="53"/>
      <c r="H71" s="18"/>
      <c r="I71" s="11" t="str">
        <f>LEFT(Tabel1[[#This Row],[Ruumi tüüp (TALO Tüüpruumide nimestik)]],2)</f>
        <v>Ül</v>
      </c>
      <c r="J71" s="22"/>
      <c r="K71" s="18"/>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x14ac:dyDescent="0.35">
      <c r="A72" s="18" t="s">
        <v>55</v>
      </c>
      <c r="B72" s="19">
        <v>166</v>
      </c>
      <c r="C72" s="18" t="s">
        <v>56</v>
      </c>
      <c r="D72" s="18" t="s">
        <v>120</v>
      </c>
      <c r="E72" s="18" t="s">
        <v>121</v>
      </c>
      <c r="F72" s="53">
        <v>6.5</v>
      </c>
      <c r="G72" s="53"/>
      <c r="H72" s="18"/>
      <c r="I72" s="11" t="str">
        <f>LEFT(Tabel1[[#This Row],[Ruumi tüüp (TALO Tüüpruumide nimestik)]],2)</f>
        <v>Me</v>
      </c>
      <c r="J72" s="22" t="s">
        <v>4</v>
      </c>
      <c r="K72" s="18" t="s">
        <v>13</v>
      </c>
      <c r="L72" s="11" t="str">
        <f>IFERROR(VLOOKUP(Tabel1[[#This Row],[Üürnik]],'Lepingu lisa'!$AW$3:$AX$22,2,FALSE),"")</f>
        <v/>
      </c>
      <c r="M72" s="11" t="str">
        <f>IFERROR(VLOOKUP(Tabel1[[#This Row],[Jaotus]],Tabelid!L:M,2,FALSE),"")</f>
        <v>NONE</v>
      </c>
      <c r="N72" s="11"/>
      <c r="O72" s="34"/>
      <c r="P72" s="34"/>
      <c r="Q72" s="34"/>
      <c r="R72" s="34"/>
      <c r="S72" s="34"/>
      <c r="T72" s="34"/>
      <c r="U72" s="34"/>
      <c r="V72" s="34"/>
      <c r="W72" s="34"/>
      <c r="X72" s="34"/>
      <c r="Y72" s="34"/>
      <c r="Z72" s="34"/>
      <c r="AA72" s="34"/>
      <c r="AB72" s="34"/>
      <c r="AC72" s="34"/>
      <c r="AD72" s="34"/>
      <c r="AE72" s="34"/>
      <c r="AF72" s="34"/>
      <c r="AG72" s="34"/>
    </row>
    <row r="73" spans="1:33" x14ac:dyDescent="0.35">
      <c r="A73" s="18" t="s">
        <v>55</v>
      </c>
      <c r="B73" s="19" t="s">
        <v>122</v>
      </c>
      <c r="C73" s="18" t="s">
        <v>56</v>
      </c>
      <c r="D73" s="18" t="s">
        <v>120</v>
      </c>
      <c r="E73" s="18" t="s">
        <v>121</v>
      </c>
      <c r="F73" s="53">
        <v>4.9000000000000004</v>
      </c>
      <c r="G73" s="53"/>
      <c r="H73" s="18"/>
      <c r="I73" s="11" t="str">
        <f>LEFT(Tabel1[[#This Row],[Ruumi tüüp (TALO Tüüpruumide nimestik)]],2)</f>
        <v>Me</v>
      </c>
      <c r="J73" s="22" t="s">
        <v>4</v>
      </c>
      <c r="K73" s="18" t="s">
        <v>13</v>
      </c>
      <c r="L73" s="11" t="str">
        <f>IFERROR(VLOOKUP(Tabel1[[#This Row],[Üürnik]],'Lepingu lisa'!$AW$3:$AX$22,2,FALSE),"")</f>
        <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x14ac:dyDescent="0.35">
      <c r="A74" s="18" t="s">
        <v>55</v>
      </c>
      <c r="B74" s="19">
        <v>167</v>
      </c>
      <c r="C74" s="18" t="s">
        <v>56</v>
      </c>
      <c r="D74" s="18" t="s">
        <v>71</v>
      </c>
      <c r="E74" s="18" t="s">
        <v>58</v>
      </c>
      <c r="F74" s="53">
        <v>40.799999999999997</v>
      </c>
      <c r="G74" s="53"/>
      <c r="H74" s="18"/>
      <c r="I74" s="11" t="str">
        <f>LEFT(Tabel1[[#This Row],[Ruumi tüüp (TALO Tüüpruumide nimestik)]],2)</f>
        <v>Ül</v>
      </c>
      <c r="J74" s="22" t="s">
        <v>6</v>
      </c>
      <c r="K74" s="18"/>
      <c r="L74" s="11" t="str">
        <f>IFERROR(VLOOKUP(Tabel1[[#This Row],[Üürnik]],'Lepingu lisa'!$AW$3:$AX$22,2,FALSE),"")</f>
        <v/>
      </c>
      <c r="M74" s="11" t="str">
        <f>IFERROR(VLOOKUP(Tabel1[[#This Row],[Jaotus]],Tabelid!L:M,2,FALSE),"")</f>
        <v>BUILDING</v>
      </c>
      <c r="N74" s="11"/>
      <c r="O74" s="34"/>
      <c r="P74" s="34"/>
      <c r="Q74" s="34"/>
      <c r="R74" s="34"/>
      <c r="S74" s="34"/>
      <c r="T74" s="34"/>
      <c r="U74" s="34"/>
      <c r="V74" s="34"/>
      <c r="W74" s="34"/>
      <c r="X74" s="34"/>
      <c r="Y74" s="34"/>
      <c r="Z74" s="34"/>
      <c r="AA74" s="34"/>
      <c r="AB74" s="34"/>
      <c r="AC74" s="34"/>
      <c r="AD74" s="34"/>
      <c r="AE74" s="34"/>
      <c r="AF74" s="34"/>
      <c r="AG74" s="34"/>
    </row>
    <row r="75" spans="1:33" x14ac:dyDescent="0.35">
      <c r="A75" s="18" t="s">
        <v>55</v>
      </c>
      <c r="B75" s="19">
        <v>168</v>
      </c>
      <c r="C75" s="18" t="s">
        <v>72</v>
      </c>
      <c r="D75" s="18" t="s">
        <v>123</v>
      </c>
      <c r="E75" s="18" t="s">
        <v>58</v>
      </c>
      <c r="F75" s="53">
        <v>3.4</v>
      </c>
      <c r="G75" s="53"/>
      <c r="H75" s="18"/>
      <c r="I75" s="11" t="str">
        <f>LEFT(Tabel1[[#This Row],[Ruumi tüüp (TALO Tüüpruumide nimestik)]],2)</f>
        <v>Ül</v>
      </c>
      <c r="J75" s="22"/>
      <c r="K75" s="18"/>
      <c r="L75" s="11" t="str">
        <f>IFERROR(VLOOKUP(Tabel1[[#This Row],[Üürnik]],'Lepingu lisa'!$AW$3:$AX$22,2,FALSE),"")</f>
        <v/>
      </c>
      <c r="M75" s="11" t="str">
        <f>IFERROR(VLOOKUP(Tabel1[[#This Row],[Jaotus]],Tabelid!L:M,2,FALSE),"")</f>
        <v/>
      </c>
      <c r="N75" s="11"/>
      <c r="O75" s="34"/>
      <c r="P75" s="34"/>
      <c r="Q75" s="34"/>
      <c r="R75" s="34"/>
      <c r="S75" s="34"/>
      <c r="T75" s="34"/>
      <c r="U75" s="34"/>
      <c r="V75" s="34"/>
      <c r="W75" s="34"/>
      <c r="X75" s="34"/>
      <c r="Y75" s="34"/>
      <c r="Z75" s="34"/>
      <c r="AA75" s="34"/>
      <c r="AB75" s="34"/>
      <c r="AC75" s="34"/>
      <c r="AD75" s="34"/>
      <c r="AE75" s="34"/>
      <c r="AF75" s="34"/>
      <c r="AG75" s="34"/>
    </row>
    <row r="76" spans="1:33" x14ac:dyDescent="0.35">
      <c r="A76" s="18" t="s">
        <v>55</v>
      </c>
      <c r="B76" s="19">
        <v>169</v>
      </c>
      <c r="C76" s="18" t="s">
        <v>72</v>
      </c>
      <c r="D76" s="18" t="s">
        <v>124</v>
      </c>
      <c r="E76" s="18" t="s">
        <v>58</v>
      </c>
      <c r="F76" s="53">
        <v>3.4</v>
      </c>
      <c r="G76" s="53"/>
      <c r="H76" s="18"/>
      <c r="I76" s="11" t="str">
        <f>LEFT(Tabel1[[#This Row],[Ruumi tüüp (TALO Tüüpruumide nimestik)]],2)</f>
        <v>Ül</v>
      </c>
      <c r="J76" s="22"/>
      <c r="K76" s="18"/>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x14ac:dyDescent="0.35">
      <c r="A77" s="18" t="s">
        <v>55</v>
      </c>
      <c r="B77" s="19">
        <v>170</v>
      </c>
      <c r="C77" s="18" t="s">
        <v>56</v>
      </c>
      <c r="D77" s="18" t="s">
        <v>64</v>
      </c>
      <c r="E77" s="18" t="s">
        <v>85</v>
      </c>
      <c r="F77" s="53">
        <v>2.2000000000000002</v>
      </c>
      <c r="G77" s="53"/>
      <c r="H77" s="18"/>
      <c r="I77" s="11" t="str">
        <f>LEFT(Tabel1[[#This Row],[Ruumi tüüp (TALO Tüüpruumide nimestik)]],2)</f>
        <v>Mä</v>
      </c>
      <c r="J77" s="22" t="s">
        <v>6</v>
      </c>
      <c r="K77" s="18"/>
      <c r="L77" s="11" t="str">
        <f>IFERROR(VLOOKUP(Tabel1[[#This Row],[Üürnik]],'Lepingu lisa'!$AW$3:$AX$22,2,FALSE),"")</f>
        <v/>
      </c>
      <c r="M77" s="11" t="str">
        <f>IFERROR(VLOOKUP(Tabel1[[#This Row],[Jaotus]],Tabelid!L:M,2,FALSE),"")</f>
        <v>BUILDING</v>
      </c>
      <c r="N77" s="11"/>
      <c r="O77" s="34"/>
      <c r="P77" s="34"/>
      <c r="Q77" s="34"/>
      <c r="R77" s="34"/>
      <c r="S77" s="34"/>
      <c r="T77" s="34"/>
      <c r="U77" s="34"/>
      <c r="V77" s="34"/>
      <c r="W77" s="34"/>
      <c r="X77" s="34"/>
      <c r="Y77" s="34"/>
      <c r="Z77" s="34"/>
      <c r="AA77" s="34"/>
      <c r="AB77" s="34"/>
      <c r="AC77" s="34"/>
      <c r="AD77" s="34"/>
      <c r="AE77" s="34"/>
      <c r="AF77" s="34"/>
      <c r="AG77" s="34"/>
    </row>
    <row r="78" spans="1:33" x14ac:dyDescent="0.35">
      <c r="A78" s="18" t="s">
        <v>55</v>
      </c>
      <c r="B78" s="19">
        <v>171</v>
      </c>
      <c r="C78" s="18" t="s">
        <v>56</v>
      </c>
      <c r="D78" s="18" t="s">
        <v>64</v>
      </c>
      <c r="E78" s="18" t="s">
        <v>85</v>
      </c>
      <c r="F78" s="53">
        <v>2.2000000000000002</v>
      </c>
      <c r="G78" s="53"/>
      <c r="H78" s="18"/>
      <c r="I78" s="11" t="str">
        <f>LEFT(Tabel1[[#This Row],[Ruumi tüüp (TALO Tüüpruumide nimestik)]],2)</f>
        <v>Mä</v>
      </c>
      <c r="J78" s="22" t="s">
        <v>6</v>
      </c>
      <c r="K78" s="18"/>
      <c r="L78" s="11" t="str">
        <f>IFERROR(VLOOKUP(Tabel1[[#This Row],[Üürnik]],'Lepingu lisa'!$AW$3:$AX$22,2,FALSE),"")</f>
        <v/>
      </c>
      <c r="M78" s="11" t="str">
        <f>IFERROR(VLOOKUP(Tabel1[[#This Row],[Jaotus]],Tabelid!L:M,2,FALSE),"")</f>
        <v>BUILDING</v>
      </c>
      <c r="N78" s="11"/>
      <c r="O78" s="34"/>
      <c r="P78" s="34"/>
      <c r="Q78" s="34"/>
      <c r="R78" s="34"/>
      <c r="S78" s="34"/>
      <c r="T78" s="34"/>
      <c r="U78" s="34"/>
      <c r="V78" s="34"/>
      <c r="W78" s="34"/>
      <c r="X78" s="34"/>
      <c r="Y78" s="34"/>
      <c r="Z78" s="34"/>
      <c r="AA78" s="34"/>
      <c r="AB78" s="34"/>
      <c r="AC78" s="34"/>
      <c r="AD78" s="34"/>
      <c r="AE78" s="34"/>
      <c r="AF78" s="34"/>
      <c r="AG78" s="34"/>
    </row>
    <row r="79" spans="1:33" x14ac:dyDescent="0.35">
      <c r="A79" s="18" t="s">
        <v>55</v>
      </c>
      <c r="B79" s="19">
        <v>172</v>
      </c>
      <c r="C79" s="18" t="s">
        <v>56</v>
      </c>
      <c r="D79" s="18" t="s">
        <v>67</v>
      </c>
      <c r="E79" s="18" t="s">
        <v>116</v>
      </c>
      <c r="F79" s="53">
        <v>7.1</v>
      </c>
      <c r="G79" s="53"/>
      <c r="H79" s="18"/>
      <c r="I79" s="11" t="str">
        <f>LEFT(Tabel1[[#This Row],[Ruumi tüüp (TALO Tüüpruumide nimestik)]],2)</f>
        <v>Ab</v>
      </c>
      <c r="J79" s="22" t="s">
        <v>6</v>
      </c>
      <c r="K79" s="18"/>
      <c r="L79" s="11" t="str">
        <f>IFERROR(VLOOKUP(Tabel1[[#This Row],[Üürnik]],'Lepingu lisa'!$AW$3:$AX$22,2,FALSE),"")</f>
        <v/>
      </c>
      <c r="M79" s="11" t="str">
        <f>IFERROR(VLOOKUP(Tabel1[[#This Row],[Jaotus]],Tabelid!L:M,2,FALSE),"")</f>
        <v>BUILDING</v>
      </c>
      <c r="N79" s="11"/>
      <c r="O79" s="34"/>
      <c r="P79" s="34"/>
      <c r="Q79" s="34"/>
      <c r="R79" s="34"/>
      <c r="S79" s="34"/>
      <c r="T79" s="34"/>
      <c r="U79" s="34"/>
      <c r="V79" s="34"/>
      <c r="W79" s="34"/>
      <c r="X79" s="34"/>
      <c r="Y79" s="34"/>
      <c r="Z79" s="34"/>
      <c r="AA79" s="34"/>
      <c r="AB79" s="34"/>
      <c r="AC79" s="34"/>
      <c r="AD79" s="34"/>
      <c r="AE79" s="34"/>
      <c r="AF79" s="34"/>
      <c r="AG79" s="34"/>
    </row>
    <row r="80" spans="1:33" x14ac:dyDescent="0.35">
      <c r="A80" s="18" t="s">
        <v>55</v>
      </c>
      <c r="B80" s="19">
        <v>173</v>
      </c>
      <c r="C80" s="18" t="s">
        <v>56</v>
      </c>
      <c r="D80" s="18" t="s">
        <v>125</v>
      </c>
      <c r="E80" s="18" t="s">
        <v>58</v>
      </c>
      <c r="F80" s="53">
        <v>5.2</v>
      </c>
      <c r="G80" s="53"/>
      <c r="H80" s="18"/>
      <c r="I80" s="11" t="str">
        <f>LEFT(Tabel1[[#This Row],[Ruumi tüüp (TALO Tüüpruumide nimestik)]],2)</f>
        <v>Ül</v>
      </c>
      <c r="J80" s="22" t="s">
        <v>6</v>
      </c>
      <c r="K80" s="18"/>
      <c r="L80" s="11" t="str">
        <f>IFERROR(VLOOKUP(Tabel1[[#This Row],[Üürnik]],'Lepingu lisa'!$AW$3:$AX$22,2,FALSE),"")</f>
        <v/>
      </c>
      <c r="M80" s="11" t="str">
        <f>IFERROR(VLOOKUP(Tabel1[[#This Row],[Jaotus]],Tabelid!L:M,2,FALSE),"")</f>
        <v>BUILDING</v>
      </c>
      <c r="N80" s="11"/>
      <c r="O80" s="34"/>
      <c r="P80" s="34"/>
      <c r="Q80" s="34"/>
      <c r="R80" s="34"/>
      <c r="S80" s="34"/>
      <c r="T80" s="34"/>
      <c r="U80" s="34"/>
      <c r="V80" s="34"/>
      <c r="W80" s="34"/>
      <c r="X80" s="34"/>
      <c r="Y80" s="34"/>
      <c r="Z80" s="34"/>
      <c r="AA80" s="34"/>
      <c r="AB80" s="34"/>
      <c r="AC80" s="34"/>
      <c r="AD80" s="34"/>
      <c r="AE80" s="34"/>
      <c r="AF80" s="34"/>
      <c r="AG80" s="34"/>
    </row>
    <row r="81" spans="1:33" x14ac:dyDescent="0.35">
      <c r="A81" s="18" t="s">
        <v>55</v>
      </c>
      <c r="B81" s="19">
        <v>174</v>
      </c>
      <c r="C81" s="18" t="s">
        <v>56</v>
      </c>
      <c r="D81" s="18" t="s">
        <v>120</v>
      </c>
      <c r="E81" s="18" t="s">
        <v>121</v>
      </c>
      <c r="F81" s="53">
        <v>5.7</v>
      </c>
      <c r="G81" s="53"/>
      <c r="H81" s="18"/>
      <c r="I81" s="11" t="str">
        <f>LEFT(Tabel1[[#This Row],[Ruumi tüüp (TALO Tüüpruumide nimestik)]],2)</f>
        <v>Me</v>
      </c>
      <c r="J81" s="22" t="s">
        <v>4</v>
      </c>
      <c r="K81" s="18" t="s">
        <v>13</v>
      </c>
      <c r="L81" s="11" t="str">
        <f>IFERROR(VLOOKUP(Tabel1[[#This Row],[Üürnik]],'Lepingu lisa'!$AW$3:$AX$22,2,FALSE),"")</f>
        <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35">
      <c r="A82" s="18" t="s">
        <v>55</v>
      </c>
      <c r="B82" s="19" t="s">
        <v>126</v>
      </c>
      <c r="C82" s="18" t="s">
        <v>56</v>
      </c>
      <c r="D82" s="18" t="s">
        <v>120</v>
      </c>
      <c r="E82" s="18" t="s">
        <v>121</v>
      </c>
      <c r="F82" s="53">
        <v>5.7</v>
      </c>
      <c r="G82" s="53"/>
      <c r="H82" s="18"/>
      <c r="I82" s="11" t="str">
        <f>LEFT(Tabel1[[#This Row],[Ruumi tüüp (TALO Tüüpruumide nimestik)]],2)</f>
        <v>Me</v>
      </c>
      <c r="J82" s="22" t="s">
        <v>4</v>
      </c>
      <c r="K82" s="18" t="s">
        <v>13</v>
      </c>
      <c r="L82" s="11" t="str">
        <f>IFERROR(VLOOKUP(Tabel1[[#This Row],[Üürnik]],'Lepingu lisa'!$AW$3:$AX$22,2,FALSE),"")</f>
        <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35">
      <c r="A83" s="18" t="s">
        <v>55</v>
      </c>
      <c r="B83" s="19">
        <v>175</v>
      </c>
      <c r="C83" s="18" t="s">
        <v>56</v>
      </c>
      <c r="D83" s="18" t="s">
        <v>127</v>
      </c>
      <c r="E83" s="18" t="s">
        <v>58</v>
      </c>
      <c r="F83" s="53">
        <v>5.6</v>
      </c>
      <c r="G83" s="53"/>
      <c r="H83" s="18"/>
      <c r="I83" s="11" t="str">
        <f>LEFT(Tabel1[[#This Row],[Ruumi tüüp (TALO Tüüpruumide nimestik)]],2)</f>
        <v>Ül</v>
      </c>
      <c r="J83" s="22" t="s">
        <v>6</v>
      </c>
      <c r="K83" s="18"/>
      <c r="L83" s="11" t="str">
        <f>IFERROR(VLOOKUP(Tabel1[[#This Row],[Üürnik]],'Lepingu lisa'!$AW$3:$AX$22,2,FALSE),"")</f>
        <v/>
      </c>
      <c r="M83" s="11" t="str">
        <f>IFERROR(VLOOKUP(Tabel1[[#This Row],[Jaotus]],Tabelid!L:M,2,FALSE),"")</f>
        <v>BUILDING</v>
      </c>
      <c r="N83" s="11"/>
      <c r="O83" s="34"/>
      <c r="P83" s="34"/>
      <c r="Q83" s="34"/>
      <c r="R83" s="34"/>
      <c r="S83" s="34"/>
      <c r="T83" s="34"/>
      <c r="U83" s="34"/>
      <c r="V83" s="34"/>
      <c r="W83" s="34"/>
      <c r="X83" s="34"/>
      <c r="Y83" s="34"/>
      <c r="Z83" s="34"/>
      <c r="AA83" s="34"/>
      <c r="AB83" s="34"/>
      <c r="AC83" s="34"/>
      <c r="AD83" s="34"/>
      <c r="AE83" s="34"/>
      <c r="AF83" s="34"/>
      <c r="AG83" s="34"/>
    </row>
    <row r="84" spans="1:33" x14ac:dyDescent="0.35">
      <c r="A84" s="18" t="s">
        <v>55</v>
      </c>
      <c r="B84" s="19">
        <v>176</v>
      </c>
      <c r="C84" s="18" t="s">
        <v>56</v>
      </c>
      <c r="D84" s="18" t="s">
        <v>120</v>
      </c>
      <c r="E84" s="18" t="s">
        <v>121</v>
      </c>
      <c r="F84" s="53">
        <v>12.7</v>
      </c>
      <c r="G84" s="53"/>
      <c r="H84" s="18"/>
      <c r="I84" s="11" t="str">
        <f>LEFT(Tabel1[[#This Row],[Ruumi tüüp (TALO Tüüpruumide nimestik)]],2)</f>
        <v>Me</v>
      </c>
      <c r="J84" s="22" t="s">
        <v>4</v>
      </c>
      <c r="K84" s="18" t="s">
        <v>13</v>
      </c>
      <c r="L84" s="11" t="str">
        <f>IFERROR(VLOOKUP(Tabel1[[#This Row],[Üürnik]],'Lepingu lisa'!$AW$3:$AX$22,2,FALSE),"")</f>
        <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x14ac:dyDescent="0.35">
      <c r="A85" s="18" t="s">
        <v>55</v>
      </c>
      <c r="B85" s="19">
        <v>177</v>
      </c>
      <c r="C85" s="18" t="s">
        <v>56</v>
      </c>
      <c r="D85" s="18" t="s">
        <v>128</v>
      </c>
      <c r="E85" s="18" t="s">
        <v>116</v>
      </c>
      <c r="F85" s="53">
        <v>7.6</v>
      </c>
      <c r="G85" s="53"/>
      <c r="H85" s="18"/>
      <c r="I85" s="11" t="str">
        <f>LEFT(Tabel1[[#This Row],[Ruumi tüüp (TALO Tüüpruumide nimestik)]],2)</f>
        <v>Ab</v>
      </c>
      <c r="J85" s="22" t="s">
        <v>6</v>
      </c>
      <c r="K85" s="18"/>
      <c r="L85" s="11" t="str">
        <f>IFERROR(VLOOKUP(Tabel1[[#This Row],[Üürnik]],'Lepingu lisa'!$AW$3:$AX$22,2,FALSE),"")</f>
        <v/>
      </c>
      <c r="M85" s="11" t="str">
        <f>IFERROR(VLOOKUP(Tabel1[[#This Row],[Jaotus]],Tabelid!L:M,2,FALSE),"")</f>
        <v>BUILDING</v>
      </c>
      <c r="N85" s="11"/>
      <c r="O85" s="34"/>
      <c r="P85" s="34"/>
      <c r="Q85" s="34"/>
      <c r="R85" s="34"/>
      <c r="S85" s="34"/>
      <c r="T85" s="34"/>
      <c r="U85" s="34"/>
      <c r="V85" s="34"/>
      <c r="W85" s="34"/>
      <c r="X85" s="34"/>
      <c r="Y85" s="34"/>
      <c r="Z85" s="34"/>
      <c r="AA85" s="34"/>
      <c r="AB85" s="34"/>
      <c r="AC85" s="34"/>
      <c r="AD85" s="34"/>
      <c r="AE85" s="34"/>
      <c r="AF85" s="34"/>
      <c r="AG85" s="34"/>
    </row>
    <row r="86" spans="1:33" x14ac:dyDescent="0.35">
      <c r="A86" s="18" t="s">
        <v>55</v>
      </c>
      <c r="B86" s="19">
        <v>178</v>
      </c>
      <c r="C86" s="18" t="s">
        <v>56</v>
      </c>
      <c r="D86" s="18" t="s">
        <v>71</v>
      </c>
      <c r="E86" s="18" t="s">
        <v>58</v>
      </c>
      <c r="F86" s="53">
        <v>8.8000000000000007</v>
      </c>
      <c r="G86" s="53"/>
      <c r="H86" s="18"/>
      <c r="I86" s="11" t="str">
        <f>LEFT(Tabel1[[#This Row],[Ruumi tüüp (TALO Tüüpruumide nimestik)]],2)</f>
        <v>Ül</v>
      </c>
      <c r="J86" s="22" t="s">
        <v>6</v>
      </c>
      <c r="K86" s="18"/>
      <c r="L86" s="11" t="str">
        <f>IFERROR(VLOOKUP(Tabel1[[#This Row],[Üürnik]],'Lepingu lisa'!$AW$3:$AX$22,2,FALSE),"")</f>
        <v/>
      </c>
      <c r="M86" s="11" t="str">
        <f>IFERROR(VLOOKUP(Tabel1[[#This Row],[Jaotus]],Tabelid!L:M,2,FALSE),"")</f>
        <v>BUILDING</v>
      </c>
      <c r="N86" s="11"/>
      <c r="O86" s="34"/>
      <c r="P86" s="34"/>
      <c r="Q86" s="34"/>
      <c r="R86" s="34"/>
      <c r="S86" s="34"/>
      <c r="T86" s="34"/>
      <c r="U86" s="34"/>
      <c r="V86" s="34"/>
      <c r="W86" s="34"/>
      <c r="X86" s="34"/>
      <c r="Y86" s="34"/>
      <c r="Z86" s="34"/>
      <c r="AA86" s="34"/>
      <c r="AB86" s="34"/>
      <c r="AC86" s="34"/>
      <c r="AD86" s="34"/>
      <c r="AE86" s="34"/>
      <c r="AF86" s="34"/>
      <c r="AG86" s="34"/>
    </row>
    <row r="87" spans="1:33" x14ac:dyDescent="0.35">
      <c r="A87" s="18" t="s">
        <v>55</v>
      </c>
      <c r="B87" s="19">
        <v>179</v>
      </c>
      <c r="C87" s="18" t="s">
        <v>56</v>
      </c>
      <c r="D87" s="18" t="s">
        <v>120</v>
      </c>
      <c r="E87" s="18" t="s">
        <v>121</v>
      </c>
      <c r="F87" s="53">
        <v>12.1</v>
      </c>
      <c r="G87" s="53"/>
      <c r="H87" s="18"/>
      <c r="I87" s="11" t="str">
        <f>LEFT(Tabel1[[#This Row],[Ruumi tüüp (TALO Tüüpruumide nimestik)]],2)</f>
        <v>Me</v>
      </c>
      <c r="J87" s="22" t="s">
        <v>4</v>
      </c>
      <c r="K87" s="18" t="s">
        <v>13</v>
      </c>
      <c r="L87" s="11" t="str">
        <f>IFERROR(VLOOKUP(Tabel1[[#This Row],[Üürnik]],'Lepingu lisa'!$AW$3:$AX$22,2,FALSE),"")</f>
        <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x14ac:dyDescent="0.35">
      <c r="A88" s="18" t="s">
        <v>55</v>
      </c>
      <c r="B88" s="19">
        <v>180</v>
      </c>
      <c r="C88" s="18" t="s">
        <v>56</v>
      </c>
      <c r="D88" s="18" t="s">
        <v>129</v>
      </c>
      <c r="E88" s="18" t="s">
        <v>58</v>
      </c>
      <c r="F88" s="53">
        <v>8</v>
      </c>
      <c r="G88" s="53"/>
      <c r="H88" s="18"/>
      <c r="I88" s="11" t="str">
        <f>LEFT(Tabel1[[#This Row],[Ruumi tüüp (TALO Tüüpruumide nimestik)]],2)</f>
        <v>Ül</v>
      </c>
      <c r="J88" s="22" t="s">
        <v>4</v>
      </c>
      <c r="K88" s="18" t="s">
        <v>12</v>
      </c>
      <c r="L88" s="11" t="str">
        <f>IFERROR(VLOOKUP(Tabel1[[#This Row],[Üürnik]],'Lepingu lisa'!$AW$3:$AX$22,2,FALSE),"")</f>
        <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35">
      <c r="A89" s="18" t="s">
        <v>55</v>
      </c>
      <c r="B89" s="19">
        <v>181</v>
      </c>
      <c r="C89" s="18" t="s">
        <v>56</v>
      </c>
      <c r="D89" s="18" t="s">
        <v>130</v>
      </c>
      <c r="E89" s="18" t="s">
        <v>85</v>
      </c>
      <c r="F89" s="53">
        <v>5</v>
      </c>
      <c r="G89" s="53"/>
      <c r="H89" s="18"/>
      <c r="I89" s="11" t="str">
        <f>LEFT(Tabel1[[#This Row],[Ruumi tüüp (TALO Tüüpruumide nimestik)]],2)</f>
        <v>Mä</v>
      </c>
      <c r="J89" s="22" t="s">
        <v>4</v>
      </c>
      <c r="K89" s="18" t="s">
        <v>12</v>
      </c>
      <c r="L89" s="11" t="str">
        <f>IFERROR(VLOOKUP(Tabel1[[#This Row],[Üürnik]],'Lepingu lisa'!$AW$3:$AX$22,2,FALSE),"")</f>
        <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35">
      <c r="A90" s="18" t="s">
        <v>55</v>
      </c>
      <c r="B90" s="19">
        <v>182</v>
      </c>
      <c r="C90" s="18" t="s">
        <v>72</v>
      </c>
      <c r="D90" s="18" t="s">
        <v>131</v>
      </c>
      <c r="E90" s="18" t="s">
        <v>58</v>
      </c>
      <c r="F90" s="53">
        <v>24</v>
      </c>
      <c r="G90" s="53"/>
      <c r="H90" s="18"/>
      <c r="I90" s="11" t="str">
        <f>LEFT(Tabel1[[#This Row],[Ruumi tüüp (TALO Tüüpruumide nimestik)]],2)</f>
        <v>Ül</v>
      </c>
      <c r="J90" s="22"/>
      <c r="K90" s="18"/>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row>
    <row r="91" spans="1:33" x14ac:dyDescent="0.35">
      <c r="A91" s="18" t="s">
        <v>55</v>
      </c>
      <c r="B91" s="19">
        <v>183</v>
      </c>
      <c r="C91" s="18" t="s">
        <v>56</v>
      </c>
      <c r="D91" s="18" t="s">
        <v>132</v>
      </c>
      <c r="E91" s="18" t="s">
        <v>133</v>
      </c>
      <c r="F91" s="53">
        <v>164.3</v>
      </c>
      <c r="G91" s="53"/>
      <c r="H91" s="18"/>
      <c r="I91" s="11" t="str">
        <f>LEFT(Tabel1[[#This Row],[Ruumi tüüp (TALO Tüüpruumide nimestik)]],2)</f>
        <v>Do</v>
      </c>
      <c r="J91" s="22" t="s">
        <v>6</v>
      </c>
      <c r="K91" s="18"/>
      <c r="L91" s="11" t="str">
        <f>IFERROR(VLOOKUP(Tabel1[[#This Row],[Üürnik]],'Lepingu lisa'!$AW$3:$AX$22,2,FALSE),"")</f>
        <v/>
      </c>
      <c r="M91" s="11" t="str">
        <f>IFERROR(VLOOKUP(Tabel1[[#This Row],[Jaotus]],Tabelid!L:M,2,FALSE),"")</f>
        <v>BUILDING</v>
      </c>
      <c r="N91" s="11"/>
      <c r="O91" s="34"/>
      <c r="P91" s="34"/>
      <c r="Q91" s="34"/>
      <c r="R91" s="34"/>
      <c r="S91" s="34"/>
      <c r="T91" s="34"/>
      <c r="U91" s="34"/>
      <c r="V91" s="34"/>
      <c r="W91" s="34"/>
      <c r="X91" s="34"/>
      <c r="Y91" s="34"/>
      <c r="Z91" s="34"/>
      <c r="AA91" s="34"/>
      <c r="AB91" s="34"/>
      <c r="AC91" s="34"/>
      <c r="AD91" s="34"/>
      <c r="AE91" s="34"/>
      <c r="AF91" s="34"/>
      <c r="AG91" s="34"/>
    </row>
    <row r="92" spans="1:33" x14ac:dyDescent="0.35">
      <c r="A92" s="18" t="s">
        <v>55</v>
      </c>
      <c r="B92" s="19">
        <v>184</v>
      </c>
      <c r="C92" s="18" t="s">
        <v>102</v>
      </c>
      <c r="D92" s="18" t="s">
        <v>134</v>
      </c>
      <c r="E92" s="18" t="s">
        <v>104</v>
      </c>
      <c r="F92" s="53">
        <v>32.4</v>
      </c>
      <c r="G92" s="53"/>
      <c r="H92" s="18"/>
      <c r="I92" s="11" t="str">
        <f>LEFT(Tabel1[[#This Row],[Ruumi tüüp (TALO Tüüpruumide nimestik)]],2)</f>
        <v>Te</v>
      </c>
      <c r="J92" s="22"/>
      <c r="K92" s="18"/>
      <c r="L92" s="11" t="str">
        <f>IFERROR(VLOOKUP(Tabel1[[#This Row],[Üürnik]],'Lepingu lisa'!$AW$3:$AX$22,2,FALSE),"")</f>
        <v/>
      </c>
      <c r="M92" s="11" t="str">
        <f>IFERROR(VLOOKUP(Tabel1[[#This Row],[Jaotus]],Tabelid!L:M,2,FALSE),"")</f>
        <v/>
      </c>
      <c r="N92" s="11"/>
      <c r="O92" s="34"/>
      <c r="P92" s="34"/>
      <c r="Q92" s="34"/>
      <c r="R92" s="34"/>
      <c r="S92" s="34"/>
      <c r="T92" s="34"/>
      <c r="U92" s="34"/>
      <c r="V92" s="34"/>
      <c r="W92" s="34"/>
      <c r="X92" s="34"/>
      <c r="Y92" s="34"/>
      <c r="Z92" s="34"/>
      <c r="AA92" s="34"/>
      <c r="AB92" s="34"/>
      <c r="AC92" s="34"/>
      <c r="AD92" s="34"/>
      <c r="AE92" s="34"/>
      <c r="AF92" s="34"/>
      <c r="AG92" s="34"/>
    </row>
    <row r="93" spans="1:33" x14ac:dyDescent="0.35">
      <c r="A93" s="18" t="s">
        <v>55</v>
      </c>
      <c r="B93" s="19" t="s">
        <v>135</v>
      </c>
      <c r="C93" s="18" t="s">
        <v>102</v>
      </c>
      <c r="D93" s="18" t="s">
        <v>136</v>
      </c>
      <c r="E93" s="18" t="s">
        <v>104</v>
      </c>
      <c r="F93" s="53">
        <v>8.1</v>
      </c>
      <c r="G93" s="53"/>
      <c r="H93" s="18"/>
      <c r="I93" s="11" t="str">
        <f>LEFT(Tabel1[[#This Row],[Ruumi tüüp (TALO Tüüpruumide nimestik)]],2)</f>
        <v>Te</v>
      </c>
      <c r="J93" s="22"/>
      <c r="K93" s="18"/>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x14ac:dyDescent="0.35">
      <c r="A94" s="18" t="s">
        <v>55</v>
      </c>
      <c r="B94" s="19" t="s">
        <v>137</v>
      </c>
      <c r="C94" s="18" t="s">
        <v>102</v>
      </c>
      <c r="D94" s="18" t="s">
        <v>138</v>
      </c>
      <c r="E94" s="18" t="s">
        <v>104</v>
      </c>
      <c r="F94" s="53">
        <v>24.9</v>
      </c>
      <c r="G94" s="53"/>
      <c r="H94" s="18"/>
      <c r="I94" s="11" t="str">
        <f>LEFT(Tabel1[[#This Row],[Ruumi tüüp (TALO Tüüpruumide nimestik)]],2)</f>
        <v>Te</v>
      </c>
      <c r="J94" s="22"/>
      <c r="K94" s="18"/>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x14ac:dyDescent="0.35">
      <c r="A95" s="18" t="s">
        <v>55</v>
      </c>
      <c r="B95" s="19">
        <v>185</v>
      </c>
      <c r="C95" s="18" t="s">
        <v>56</v>
      </c>
      <c r="D95" s="18" t="s">
        <v>139</v>
      </c>
      <c r="E95" s="18" t="s">
        <v>133</v>
      </c>
      <c r="F95" s="53">
        <v>22</v>
      </c>
      <c r="G95" s="53"/>
      <c r="H95" s="18"/>
      <c r="I95" s="11" t="str">
        <f>LEFT(Tabel1[[#This Row],[Ruumi tüüp (TALO Tüüpruumide nimestik)]],2)</f>
        <v>Do</v>
      </c>
      <c r="J95" s="22" t="s">
        <v>4</v>
      </c>
      <c r="K95" s="18" t="s">
        <v>12</v>
      </c>
      <c r="L95" s="11" t="str">
        <f>IFERROR(VLOOKUP(Tabel1[[#This Row],[Üürnik]],'Lepingu lisa'!$AW$3:$AX$22,2,FALSE),"")</f>
        <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35">
      <c r="A96" s="18" t="s">
        <v>55</v>
      </c>
      <c r="B96" s="19">
        <v>186</v>
      </c>
      <c r="C96" s="18" t="s">
        <v>56</v>
      </c>
      <c r="D96" s="18" t="s">
        <v>71</v>
      </c>
      <c r="E96" s="18" t="s">
        <v>58</v>
      </c>
      <c r="F96" s="53">
        <v>7.7</v>
      </c>
      <c r="G96" s="53"/>
      <c r="H96" s="18"/>
      <c r="I96" s="11" t="str">
        <f>LEFT(Tabel1[[#This Row],[Ruumi tüüp (TALO Tüüpruumide nimestik)]],2)</f>
        <v>Ül</v>
      </c>
      <c r="J96" s="22" t="s">
        <v>6</v>
      </c>
      <c r="K96" s="18"/>
      <c r="L96" s="11" t="str">
        <f>IFERROR(VLOOKUP(Tabel1[[#This Row],[Üürnik]],'Lepingu lisa'!$AW$3:$AX$22,2,FALSE),"")</f>
        <v/>
      </c>
      <c r="M96" s="11" t="str">
        <f>IFERROR(VLOOKUP(Tabel1[[#This Row],[Jaotus]],Tabelid!L:M,2,FALSE),"")</f>
        <v>BUILDING</v>
      </c>
      <c r="N96" s="11"/>
      <c r="O96" s="34"/>
      <c r="P96" s="34"/>
      <c r="Q96" s="34"/>
      <c r="R96" s="34"/>
      <c r="S96" s="34"/>
      <c r="T96" s="34"/>
      <c r="U96" s="34"/>
      <c r="V96" s="34"/>
      <c r="W96" s="34"/>
      <c r="X96" s="34"/>
      <c r="Y96" s="34"/>
      <c r="Z96" s="34"/>
      <c r="AA96" s="34"/>
      <c r="AB96" s="34"/>
      <c r="AC96" s="34"/>
      <c r="AD96" s="34"/>
      <c r="AE96" s="34"/>
      <c r="AF96" s="34"/>
      <c r="AG96" s="34"/>
    </row>
    <row r="97" spans="1:33" x14ac:dyDescent="0.35">
      <c r="A97" s="18" t="s">
        <v>55</v>
      </c>
      <c r="B97" s="19">
        <v>187</v>
      </c>
      <c r="C97" s="18" t="s">
        <v>56</v>
      </c>
      <c r="D97" s="18" t="s">
        <v>140</v>
      </c>
      <c r="E97" s="18" t="s">
        <v>116</v>
      </c>
      <c r="F97" s="53">
        <v>10.8</v>
      </c>
      <c r="G97" s="53"/>
      <c r="H97" s="18"/>
      <c r="I97" s="11" t="str">
        <f>LEFT(Tabel1[[#This Row],[Ruumi tüüp (TALO Tüüpruumide nimestik)]],2)</f>
        <v>Ab</v>
      </c>
      <c r="J97" s="22" t="s">
        <v>4</v>
      </c>
      <c r="K97" s="18" t="s">
        <v>12</v>
      </c>
      <c r="L97" s="11" t="str">
        <f>IFERROR(VLOOKUP(Tabel1[[#This Row],[Üürnik]],'Lepingu lisa'!$AW$3:$AX$22,2,FALSE),"")</f>
        <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35">
      <c r="A98" s="18" t="s">
        <v>55</v>
      </c>
      <c r="B98" s="19">
        <v>188</v>
      </c>
      <c r="C98" s="18" t="s">
        <v>56</v>
      </c>
      <c r="D98" s="18" t="s">
        <v>141</v>
      </c>
      <c r="E98" s="18" t="s">
        <v>142</v>
      </c>
      <c r="F98" s="53">
        <v>49.9</v>
      </c>
      <c r="G98" s="53"/>
      <c r="H98" s="18"/>
      <c r="I98" s="11" t="str">
        <f>LEFT(Tabel1[[#This Row],[Ruumi tüüp (TALO Tüüpruumide nimestik)]],2)</f>
        <v>Õp</v>
      </c>
      <c r="J98" s="22" t="s">
        <v>6</v>
      </c>
      <c r="K98" s="18"/>
      <c r="L98" s="11" t="str">
        <f>IFERROR(VLOOKUP(Tabel1[[#This Row],[Üürnik]],'Lepingu lisa'!$AW$3:$AX$22,2,FALSE),"")</f>
        <v/>
      </c>
      <c r="M98" s="11" t="str">
        <f>IFERROR(VLOOKUP(Tabel1[[#This Row],[Jaotus]],Tabelid!L:M,2,FALSE),"")</f>
        <v>BUILDING</v>
      </c>
      <c r="N98" s="11"/>
      <c r="O98" s="34"/>
      <c r="P98" s="34"/>
      <c r="Q98" s="34"/>
      <c r="R98" s="34"/>
      <c r="S98" s="34"/>
      <c r="T98" s="34"/>
      <c r="U98" s="34"/>
      <c r="V98" s="34"/>
      <c r="W98" s="34"/>
      <c r="X98" s="34"/>
      <c r="Y98" s="34"/>
      <c r="Z98" s="34"/>
      <c r="AA98" s="34"/>
      <c r="AB98" s="34"/>
      <c r="AC98" s="34"/>
      <c r="AD98" s="34"/>
      <c r="AE98" s="34"/>
      <c r="AF98" s="34"/>
      <c r="AG98" s="34"/>
    </row>
    <row r="99" spans="1:33" x14ac:dyDescent="0.35">
      <c r="A99" s="18" t="s">
        <v>55</v>
      </c>
      <c r="B99" s="19">
        <v>189</v>
      </c>
      <c r="C99" s="18" t="s">
        <v>56</v>
      </c>
      <c r="D99" s="18" t="s">
        <v>143</v>
      </c>
      <c r="E99" s="18" t="s">
        <v>142</v>
      </c>
      <c r="F99" s="53">
        <v>49.7</v>
      </c>
      <c r="G99" s="53"/>
      <c r="H99" s="18"/>
      <c r="I99" s="11" t="str">
        <f>LEFT(Tabel1[[#This Row],[Ruumi tüüp (TALO Tüüpruumide nimestik)]],2)</f>
        <v>Õp</v>
      </c>
      <c r="J99" s="22" t="s">
        <v>6</v>
      </c>
      <c r="K99" s="18"/>
      <c r="L99" s="11" t="str">
        <f>IFERROR(VLOOKUP(Tabel1[[#This Row],[Üürnik]],'Lepingu lisa'!$AW$3:$AX$22,2,FALSE),"")</f>
        <v/>
      </c>
      <c r="M99" s="11" t="str">
        <f>IFERROR(VLOOKUP(Tabel1[[#This Row],[Jaotus]],Tabelid!L:M,2,FALSE),"")</f>
        <v>BUILDING</v>
      </c>
      <c r="N99" s="11"/>
      <c r="O99" s="34"/>
      <c r="P99" s="34"/>
      <c r="Q99" s="34"/>
      <c r="R99" s="34"/>
      <c r="S99" s="34"/>
      <c r="T99" s="34"/>
      <c r="U99" s="34"/>
      <c r="V99" s="34"/>
      <c r="W99" s="34"/>
      <c r="X99" s="34"/>
      <c r="Y99" s="34"/>
      <c r="Z99" s="34"/>
      <c r="AA99" s="34"/>
      <c r="AB99" s="34"/>
      <c r="AC99" s="34"/>
      <c r="AD99" s="34"/>
      <c r="AE99" s="34"/>
      <c r="AF99" s="34"/>
      <c r="AG99" s="34"/>
    </row>
    <row r="100" spans="1:33" x14ac:dyDescent="0.35">
      <c r="A100" s="18" t="s">
        <v>55</v>
      </c>
      <c r="B100" s="19">
        <v>190</v>
      </c>
      <c r="C100" s="18" t="s">
        <v>56</v>
      </c>
      <c r="D100" s="18" t="s">
        <v>144</v>
      </c>
      <c r="E100" s="18" t="s">
        <v>58</v>
      </c>
      <c r="F100" s="53">
        <v>72.2</v>
      </c>
      <c r="G100" s="53"/>
      <c r="H100" s="18"/>
      <c r="I100" s="11" t="str">
        <f>LEFT(Tabel1[[#This Row],[Ruumi tüüp (TALO Tüüpruumide nimestik)]],2)</f>
        <v>Ül</v>
      </c>
      <c r="J100" s="22" t="s">
        <v>6</v>
      </c>
      <c r="K100" s="18"/>
      <c r="L100" s="11" t="str">
        <f>IFERROR(VLOOKUP(Tabel1[[#This Row],[Üürnik]],'Lepingu lisa'!$AW$3:$AX$22,2,FALSE),"")</f>
        <v/>
      </c>
      <c r="M100" s="11" t="str">
        <f>IFERROR(VLOOKUP(Tabel1[[#This Row],[Jaotus]],Tabelid!L:M,2,FALSE),"")</f>
        <v>BUILDING</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35">
      <c r="A101" s="18" t="s">
        <v>55</v>
      </c>
      <c r="B101" s="19">
        <v>191</v>
      </c>
      <c r="C101" s="18" t="s">
        <v>56</v>
      </c>
      <c r="D101" s="18" t="s">
        <v>57</v>
      </c>
      <c r="E101" s="18" t="s">
        <v>58</v>
      </c>
      <c r="F101" s="53">
        <v>16.100000000000001</v>
      </c>
      <c r="G101" s="53"/>
      <c r="H101" s="18"/>
      <c r="I101" s="11" t="str">
        <f>LEFT(Tabel1[[#This Row],[Ruumi tüüp (TALO Tüüpruumide nimestik)]],2)</f>
        <v>Ül</v>
      </c>
      <c r="J101" s="22" t="s">
        <v>6</v>
      </c>
      <c r="K101" s="18"/>
      <c r="L101" s="11" t="str">
        <f>IFERROR(VLOOKUP(Tabel1[[#This Row],[Üürnik]],'Lepingu lisa'!$AW$3:$AX$22,2,FALSE),"")</f>
        <v/>
      </c>
      <c r="M101" s="11" t="str">
        <f>IFERROR(VLOOKUP(Tabel1[[#This Row],[Jaotus]],Tabelid!L:M,2,FALSE),"")</f>
        <v>BUILDING</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35">
      <c r="A102" s="18" t="s">
        <v>55</v>
      </c>
      <c r="B102" s="19">
        <v>192</v>
      </c>
      <c r="C102" s="18" t="s">
        <v>56</v>
      </c>
      <c r="D102" s="18" t="s">
        <v>64</v>
      </c>
      <c r="E102" s="18" t="s">
        <v>85</v>
      </c>
      <c r="F102" s="53">
        <v>2.2000000000000002</v>
      </c>
      <c r="G102" s="53"/>
      <c r="H102" s="18"/>
      <c r="I102" s="11" t="str">
        <f>LEFT(Tabel1[[#This Row],[Ruumi tüüp (TALO Tüüpruumide nimestik)]],2)</f>
        <v>Mä</v>
      </c>
      <c r="J102" s="22" t="s">
        <v>6</v>
      </c>
      <c r="K102" s="18"/>
      <c r="L102" s="11" t="str">
        <f>IFERROR(VLOOKUP(Tabel1[[#This Row],[Üürnik]],'Lepingu lisa'!$AW$3:$AX$22,2,FALSE),"")</f>
        <v/>
      </c>
      <c r="M102" s="11" t="str">
        <f>IFERROR(VLOOKUP(Tabel1[[#This Row],[Jaotus]],Tabelid!L:M,2,FALSE),"")</f>
        <v>BUILDING</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35">
      <c r="A103" s="18" t="s">
        <v>55</v>
      </c>
      <c r="B103" s="19">
        <v>193</v>
      </c>
      <c r="C103" s="18" t="s">
        <v>56</v>
      </c>
      <c r="D103" s="18" t="s">
        <v>64</v>
      </c>
      <c r="E103" s="18" t="s">
        <v>85</v>
      </c>
      <c r="F103" s="53">
        <v>2.4</v>
      </c>
      <c r="G103" s="53"/>
      <c r="H103" s="18"/>
      <c r="I103" s="11" t="str">
        <f>LEFT(Tabel1[[#This Row],[Ruumi tüüp (TALO Tüüpruumide nimestik)]],2)</f>
        <v>Mä</v>
      </c>
      <c r="J103" s="22" t="s">
        <v>6</v>
      </c>
      <c r="K103" s="18"/>
      <c r="L103" s="11" t="str">
        <f>IFERROR(VLOOKUP(Tabel1[[#This Row],[Üürnik]],'Lepingu lisa'!$AW$3:$AX$22,2,FALSE),"")</f>
        <v/>
      </c>
      <c r="M103" s="11" t="str">
        <f>IFERROR(VLOOKUP(Tabel1[[#This Row],[Jaotus]],Tabelid!L:M,2,FALSE),"")</f>
        <v>BUILDING</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35">
      <c r="A104" s="18" t="s">
        <v>55</v>
      </c>
      <c r="B104" s="19" t="s">
        <v>145</v>
      </c>
      <c r="C104" s="18" t="s">
        <v>56</v>
      </c>
      <c r="D104" s="18" t="s">
        <v>146</v>
      </c>
      <c r="E104" s="18" t="s">
        <v>85</v>
      </c>
      <c r="F104" s="53">
        <v>2.7</v>
      </c>
      <c r="G104" s="53"/>
      <c r="H104" s="18"/>
      <c r="I104" s="11" t="str">
        <f>LEFT(Tabel1[[#This Row],[Ruumi tüüp (TALO Tüüpruumide nimestik)]],2)</f>
        <v>Mä</v>
      </c>
      <c r="J104" s="22" t="s">
        <v>6</v>
      </c>
      <c r="K104" s="18"/>
      <c r="L104" s="11" t="str">
        <f>IFERROR(VLOOKUP(Tabel1[[#This Row],[Üürnik]],'Lepingu lisa'!$AW$3:$AX$22,2,FALSE),"")</f>
        <v/>
      </c>
      <c r="M104" s="11" t="str">
        <f>IFERROR(VLOOKUP(Tabel1[[#This Row],[Jaotus]],Tabelid!L:M,2,FALSE),"")</f>
        <v>BUILDING</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35">
      <c r="A105" s="18" t="s">
        <v>147</v>
      </c>
      <c r="B105" s="19">
        <v>201</v>
      </c>
      <c r="C105" s="18" t="s">
        <v>56</v>
      </c>
      <c r="D105" s="18" t="s">
        <v>89</v>
      </c>
      <c r="E105" s="18" t="s">
        <v>58</v>
      </c>
      <c r="F105" s="53">
        <v>107.5</v>
      </c>
      <c r="G105" s="53"/>
      <c r="H105" s="18"/>
      <c r="I105" s="11" t="str">
        <f>LEFT(Tabel1[[#This Row],[Ruumi tüüp (TALO Tüüpruumide nimestik)]],2)</f>
        <v>Ül</v>
      </c>
      <c r="J105" s="22" t="s">
        <v>148</v>
      </c>
      <c r="K105" s="18"/>
      <c r="L105" s="11" t="str">
        <f>IFERROR(VLOOKUP(Tabel1[[#This Row],[Üürnik]],'Lepingu lisa'!$AW$3:$AX$22,2,FALSE),"")</f>
        <v/>
      </c>
      <c r="M105" s="11" t="str">
        <f>IFERROR(VLOOKUP(Tabel1[[#This Row],[Jaotus]],Tabelid!L:M,2,FALSE),"")</f>
        <v>FLOOR</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35">
      <c r="A106" s="18" t="s">
        <v>147</v>
      </c>
      <c r="B106" s="19" t="s">
        <v>149</v>
      </c>
      <c r="C106" s="18" t="s">
        <v>56</v>
      </c>
      <c r="D106" s="18" t="s">
        <v>89</v>
      </c>
      <c r="E106" s="18" t="s">
        <v>58</v>
      </c>
      <c r="F106" s="53">
        <v>22.7</v>
      </c>
      <c r="G106" s="53"/>
      <c r="H106" s="18"/>
      <c r="I106" s="11" t="str">
        <f>LEFT(Tabel1[[#This Row],[Ruumi tüüp (TALO Tüüpruumide nimestik)]],2)</f>
        <v>Ül</v>
      </c>
      <c r="J106" s="22" t="s">
        <v>148</v>
      </c>
      <c r="K106" s="18"/>
      <c r="L106" s="11" t="str">
        <f>IFERROR(VLOOKUP(Tabel1[[#This Row],[Üürnik]],'Lepingu lisa'!$AW$3:$AX$22,2,FALSE),"")</f>
        <v/>
      </c>
      <c r="M106" s="11" t="str">
        <f>IFERROR(VLOOKUP(Tabel1[[#This Row],[Jaotus]],Tabelid!L:M,2,FALSE),"")</f>
        <v>FLOOR</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35">
      <c r="A107" s="18" t="s">
        <v>147</v>
      </c>
      <c r="B107" s="19">
        <v>202</v>
      </c>
      <c r="C107" s="18" t="s">
        <v>56</v>
      </c>
      <c r="D107" s="18" t="s">
        <v>150</v>
      </c>
      <c r="E107" s="18" t="s">
        <v>91</v>
      </c>
      <c r="F107" s="53">
        <v>9.1</v>
      </c>
      <c r="G107" s="53"/>
      <c r="H107" s="18"/>
      <c r="I107" s="11" t="str">
        <f>LEFT(Tabel1[[#This Row],[Ruumi tüüp (TALO Tüüpruumide nimestik)]],2)</f>
        <v>Ko</v>
      </c>
      <c r="J107" s="22" t="s">
        <v>148</v>
      </c>
      <c r="K107" s="18"/>
      <c r="L107" s="11" t="str">
        <f>IFERROR(VLOOKUP(Tabel1[[#This Row],[Üürnik]],'Lepingu lisa'!$AW$3:$AX$22,2,FALSE),"")</f>
        <v/>
      </c>
      <c r="M107" s="11" t="str">
        <f>IFERROR(VLOOKUP(Tabel1[[#This Row],[Jaotus]],Tabelid!L:M,2,FALSE),"")</f>
        <v>FLOOR</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35">
      <c r="A108" s="18" t="s">
        <v>147</v>
      </c>
      <c r="B108" s="19">
        <v>203</v>
      </c>
      <c r="C108" s="18" t="s">
        <v>56</v>
      </c>
      <c r="D108" s="18" t="s">
        <v>150</v>
      </c>
      <c r="E108" s="18" t="s">
        <v>91</v>
      </c>
      <c r="F108" s="53">
        <v>12.8</v>
      </c>
      <c r="G108" s="53"/>
      <c r="H108" s="18"/>
      <c r="I108" s="11" t="str">
        <f>LEFT(Tabel1[[#This Row],[Ruumi tüüp (TALO Tüüpruumide nimestik)]],2)</f>
        <v>Ko</v>
      </c>
      <c r="J108" s="22" t="s">
        <v>148</v>
      </c>
      <c r="K108" s="18"/>
      <c r="L108" s="11" t="str">
        <f>IFERROR(VLOOKUP(Tabel1[[#This Row],[Üürnik]],'Lepingu lisa'!$AW$3:$AX$22,2,FALSE),"")</f>
        <v/>
      </c>
      <c r="M108" s="11" t="str">
        <f>IFERROR(VLOOKUP(Tabel1[[#This Row],[Jaotus]],Tabelid!L:M,2,FALSE),"")</f>
        <v>FLOOR</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35">
      <c r="A109" s="18" t="s">
        <v>147</v>
      </c>
      <c r="B109" s="19">
        <v>204</v>
      </c>
      <c r="C109" s="18" t="s">
        <v>56</v>
      </c>
      <c r="D109" s="18" t="s">
        <v>150</v>
      </c>
      <c r="E109" s="18" t="s">
        <v>91</v>
      </c>
      <c r="F109" s="53">
        <v>9.6999999999999993</v>
      </c>
      <c r="G109" s="53"/>
      <c r="H109" s="18"/>
      <c r="I109" s="11" t="str">
        <f>LEFT(Tabel1[[#This Row],[Ruumi tüüp (TALO Tüüpruumide nimestik)]],2)</f>
        <v>Ko</v>
      </c>
      <c r="J109" s="22" t="s">
        <v>148</v>
      </c>
      <c r="K109" s="18"/>
      <c r="L109" s="11" t="str">
        <f>IFERROR(VLOOKUP(Tabel1[[#This Row],[Üürnik]],'Lepingu lisa'!$AW$3:$AX$22,2,FALSE),"")</f>
        <v/>
      </c>
      <c r="M109" s="11" t="str">
        <f>IFERROR(VLOOKUP(Tabel1[[#This Row],[Jaotus]],Tabelid!L:M,2,FALSE),"")</f>
        <v>FLOOR</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35">
      <c r="A110" s="18" t="s">
        <v>147</v>
      </c>
      <c r="B110" s="19">
        <v>205</v>
      </c>
      <c r="C110" s="18" t="s">
        <v>56</v>
      </c>
      <c r="D110" s="18" t="s">
        <v>64</v>
      </c>
      <c r="E110" s="18" t="s">
        <v>85</v>
      </c>
      <c r="F110" s="53">
        <v>1.8</v>
      </c>
      <c r="G110" s="53"/>
      <c r="H110" s="18"/>
      <c r="I110" s="11" t="str">
        <f>LEFT(Tabel1[[#This Row],[Ruumi tüüp (TALO Tüüpruumide nimestik)]],2)</f>
        <v>Mä</v>
      </c>
      <c r="J110" s="22" t="s">
        <v>148</v>
      </c>
      <c r="K110" s="18"/>
      <c r="L110" s="11" t="str">
        <f>IFERROR(VLOOKUP(Tabel1[[#This Row],[Üürnik]],'Lepingu lisa'!$AW$3:$AX$22,2,FALSE),"")</f>
        <v/>
      </c>
      <c r="M110" s="11" t="str">
        <f>IFERROR(VLOOKUP(Tabel1[[#This Row],[Jaotus]],Tabelid!L:M,2,FALSE),"")</f>
        <v>FLOOR</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35">
      <c r="A111" s="18" t="s">
        <v>147</v>
      </c>
      <c r="B111" s="19">
        <v>206</v>
      </c>
      <c r="C111" s="18" t="s">
        <v>56</v>
      </c>
      <c r="D111" s="18" t="s">
        <v>64</v>
      </c>
      <c r="E111" s="18" t="s">
        <v>85</v>
      </c>
      <c r="F111" s="53">
        <v>1.8</v>
      </c>
      <c r="G111" s="53"/>
      <c r="H111" s="18"/>
      <c r="I111" s="11" t="str">
        <f>LEFT(Tabel1[[#This Row],[Ruumi tüüp (TALO Tüüpruumide nimestik)]],2)</f>
        <v>Mä</v>
      </c>
      <c r="J111" s="22" t="s">
        <v>148</v>
      </c>
      <c r="K111" s="18"/>
      <c r="L111" s="11" t="str">
        <f>IFERROR(VLOOKUP(Tabel1[[#This Row],[Üürnik]],'Lepingu lisa'!$AW$3:$AX$22,2,FALSE),"")</f>
        <v/>
      </c>
      <c r="M111" s="11" t="str">
        <f>IFERROR(VLOOKUP(Tabel1[[#This Row],[Jaotus]],Tabelid!L:M,2,FALSE),"")</f>
        <v>FLOOR</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35">
      <c r="A112" s="18" t="s">
        <v>147</v>
      </c>
      <c r="B112" s="19">
        <v>207</v>
      </c>
      <c r="C112" s="18" t="s">
        <v>56</v>
      </c>
      <c r="D112" s="18" t="s">
        <v>64</v>
      </c>
      <c r="E112" s="18" t="s">
        <v>85</v>
      </c>
      <c r="F112" s="53">
        <v>1.9</v>
      </c>
      <c r="G112" s="53"/>
      <c r="H112" s="18"/>
      <c r="I112" s="11" t="str">
        <f>LEFT(Tabel1[[#This Row],[Ruumi tüüp (TALO Tüüpruumide nimestik)]],2)</f>
        <v>Mä</v>
      </c>
      <c r="J112" s="22" t="s">
        <v>148</v>
      </c>
      <c r="K112" s="18"/>
      <c r="L112" s="11" t="str">
        <f>IFERROR(VLOOKUP(Tabel1[[#This Row],[Üürnik]],'Lepingu lisa'!$AW$3:$AX$22,2,FALSE),"")</f>
        <v/>
      </c>
      <c r="M112" s="11" t="str">
        <f>IFERROR(VLOOKUP(Tabel1[[#This Row],[Jaotus]],Tabelid!L:M,2,FALSE),"")</f>
        <v>FLOOR</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35">
      <c r="A113" s="18" t="s">
        <v>147</v>
      </c>
      <c r="B113" s="19">
        <v>208</v>
      </c>
      <c r="C113" s="18" t="s">
        <v>56</v>
      </c>
      <c r="D113" s="18" t="s">
        <v>64</v>
      </c>
      <c r="E113" s="18" t="s">
        <v>85</v>
      </c>
      <c r="F113" s="53">
        <v>3.3</v>
      </c>
      <c r="G113" s="53"/>
      <c r="H113" s="18"/>
      <c r="I113" s="11" t="str">
        <f>LEFT(Tabel1[[#This Row],[Ruumi tüüp (TALO Tüüpruumide nimestik)]],2)</f>
        <v>Mä</v>
      </c>
      <c r="J113" s="22" t="s">
        <v>148</v>
      </c>
      <c r="K113" s="18"/>
      <c r="L113" s="11" t="str">
        <f>IFERROR(VLOOKUP(Tabel1[[#This Row],[Üürnik]],'Lepingu lisa'!$AW$3:$AX$22,2,FALSE),"")</f>
        <v/>
      </c>
      <c r="M113" s="11" t="str">
        <f>IFERROR(VLOOKUP(Tabel1[[#This Row],[Jaotus]],Tabelid!L:M,2,FALSE),"")</f>
        <v>FLOOR</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35">
      <c r="A114" s="18" t="s">
        <v>147</v>
      </c>
      <c r="B114" s="19">
        <v>209</v>
      </c>
      <c r="C114" s="18" t="s">
        <v>56</v>
      </c>
      <c r="D114" s="18" t="s">
        <v>84</v>
      </c>
      <c r="E114" s="18" t="s">
        <v>85</v>
      </c>
      <c r="F114" s="53">
        <v>5.6</v>
      </c>
      <c r="G114" s="53"/>
      <c r="H114" s="18"/>
      <c r="I114" s="11" t="str">
        <f>LEFT(Tabel1[[#This Row],[Ruumi tüüp (TALO Tüüpruumide nimestik)]],2)</f>
        <v>Mä</v>
      </c>
      <c r="J114" s="22" t="s">
        <v>148</v>
      </c>
      <c r="K114" s="18"/>
      <c r="L114" s="11" t="str">
        <f>IFERROR(VLOOKUP(Tabel1[[#This Row],[Üürnik]],'Lepingu lisa'!$AW$3:$AX$22,2,FALSE),"")</f>
        <v/>
      </c>
      <c r="M114" s="11" t="str">
        <f>IFERROR(VLOOKUP(Tabel1[[#This Row],[Jaotus]],Tabelid!L:M,2,FALSE),"")</f>
        <v>FLOOR</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35">
      <c r="A115" s="18" t="s">
        <v>147</v>
      </c>
      <c r="B115" s="19">
        <v>210</v>
      </c>
      <c r="C115" s="18" t="s">
        <v>72</v>
      </c>
      <c r="D115" s="18" t="s">
        <v>74</v>
      </c>
      <c r="E115" s="18" t="s">
        <v>58</v>
      </c>
      <c r="F115" s="53">
        <v>3.1</v>
      </c>
      <c r="G115" s="53"/>
      <c r="H115" s="18"/>
      <c r="I115" s="11" t="str">
        <f>LEFT(Tabel1[[#This Row],[Ruumi tüüp (TALO Tüüpruumide nimestik)]],2)</f>
        <v>Ül</v>
      </c>
      <c r="J115" s="22"/>
      <c r="K115" s="18"/>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35">
      <c r="A116" s="18" t="s">
        <v>147</v>
      </c>
      <c r="B116" s="19">
        <v>211</v>
      </c>
      <c r="C116" s="18" t="s">
        <v>72</v>
      </c>
      <c r="D116" s="18" t="s">
        <v>75</v>
      </c>
      <c r="E116" s="18" t="s">
        <v>58</v>
      </c>
      <c r="F116" s="53">
        <v>3.1</v>
      </c>
      <c r="G116" s="53"/>
      <c r="H116" s="18"/>
      <c r="I116" s="11" t="str">
        <f>LEFT(Tabel1[[#This Row],[Ruumi tüüp (TALO Tüüpruumide nimestik)]],2)</f>
        <v>Ül</v>
      </c>
      <c r="J116" s="22"/>
      <c r="K116" s="18"/>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35">
      <c r="A117" s="18" t="s">
        <v>147</v>
      </c>
      <c r="B117" s="19">
        <v>212</v>
      </c>
      <c r="C117" s="18" t="s">
        <v>72</v>
      </c>
      <c r="D117" s="18" t="s">
        <v>73</v>
      </c>
      <c r="E117" s="18" t="s">
        <v>58</v>
      </c>
      <c r="F117" s="53">
        <v>22.6</v>
      </c>
      <c r="G117" s="53"/>
      <c r="H117" s="18"/>
      <c r="I117" s="11" t="str">
        <f>LEFT(Tabel1[[#This Row],[Ruumi tüüp (TALO Tüüpruumide nimestik)]],2)</f>
        <v>Ül</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35">
      <c r="A118" s="18" t="s">
        <v>147</v>
      </c>
      <c r="B118" s="19">
        <v>213</v>
      </c>
      <c r="C118" s="18" t="s">
        <v>56</v>
      </c>
      <c r="D118" s="18" t="s">
        <v>71</v>
      </c>
      <c r="E118" s="18" t="s">
        <v>58</v>
      </c>
      <c r="F118" s="53">
        <v>37.5</v>
      </c>
      <c r="G118" s="53"/>
      <c r="H118" s="18"/>
      <c r="I118" s="11" t="str">
        <f>LEFT(Tabel1[[#This Row],[Ruumi tüüp (TALO Tüüpruumide nimestik)]],2)</f>
        <v>Ül</v>
      </c>
      <c r="J118" s="22" t="s">
        <v>148</v>
      </c>
      <c r="K118" s="18"/>
      <c r="L118" s="11" t="str">
        <f>IFERROR(VLOOKUP(Tabel1[[#This Row],[Üürnik]],'Lepingu lisa'!$AW$3:$AX$22,2,FALSE),"")</f>
        <v/>
      </c>
      <c r="M118" s="11" t="str">
        <f>IFERROR(VLOOKUP(Tabel1[[#This Row],[Jaotus]],Tabelid!L:M,2,FALSE),"")</f>
        <v>FLOOR</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35">
      <c r="A119" s="18" t="s">
        <v>147</v>
      </c>
      <c r="B119" s="19">
        <v>214</v>
      </c>
      <c r="C119" s="18" t="s">
        <v>56</v>
      </c>
      <c r="D119" s="18" t="s">
        <v>90</v>
      </c>
      <c r="E119" s="18" t="s">
        <v>91</v>
      </c>
      <c r="F119" s="53">
        <v>49.7</v>
      </c>
      <c r="G119" s="53"/>
      <c r="H119" s="18"/>
      <c r="I119" s="11" t="str">
        <f>LEFT(Tabel1[[#This Row],[Ruumi tüüp (TALO Tüüpruumide nimestik)]],2)</f>
        <v>Ko</v>
      </c>
      <c r="J119" s="22" t="s">
        <v>148</v>
      </c>
      <c r="K119" s="18"/>
      <c r="L119" s="11" t="str">
        <f>IFERROR(VLOOKUP(Tabel1[[#This Row],[Üürnik]],'Lepingu lisa'!$AW$3:$AX$22,2,FALSE),"")</f>
        <v/>
      </c>
      <c r="M119" s="11" t="str">
        <f>IFERROR(VLOOKUP(Tabel1[[#This Row],[Jaotus]],Tabelid!L:M,2,FALSE),"")</f>
        <v>FLOOR</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35">
      <c r="A120" s="18" t="s">
        <v>147</v>
      </c>
      <c r="B120" s="19">
        <v>215</v>
      </c>
      <c r="C120" s="18" t="s">
        <v>56</v>
      </c>
      <c r="D120" s="18" t="s">
        <v>90</v>
      </c>
      <c r="E120" s="18" t="s">
        <v>91</v>
      </c>
      <c r="F120" s="53">
        <v>43.7</v>
      </c>
      <c r="G120" s="53"/>
      <c r="H120" s="18"/>
      <c r="I120" s="11" t="str">
        <f>LEFT(Tabel1[[#This Row],[Ruumi tüüp (TALO Tüüpruumide nimestik)]],2)</f>
        <v>Ko</v>
      </c>
      <c r="J120" s="22" t="s">
        <v>148</v>
      </c>
      <c r="K120" s="18"/>
      <c r="L120" s="11" t="str">
        <f>IFERROR(VLOOKUP(Tabel1[[#This Row],[Üürnik]],'Lepingu lisa'!$AW$3:$AX$22,2,FALSE),"")</f>
        <v/>
      </c>
      <c r="M120" s="11" t="str">
        <f>IFERROR(VLOOKUP(Tabel1[[#This Row],[Jaotus]],Tabelid!L:M,2,FALSE),"")</f>
        <v>FLOOR</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35">
      <c r="A121" s="18" t="s">
        <v>147</v>
      </c>
      <c r="B121" s="19">
        <v>216</v>
      </c>
      <c r="C121" s="18" t="s">
        <v>56</v>
      </c>
      <c r="D121" s="18" t="s">
        <v>151</v>
      </c>
      <c r="E121" s="18" t="s">
        <v>91</v>
      </c>
      <c r="F121" s="53">
        <v>69.8</v>
      </c>
      <c r="G121" s="53"/>
      <c r="H121" s="18"/>
      <c r="I121" s="11" t="str">
        <f>LEFT(Tabel1[[#This Row],[Ruumi tüüp (TALO Tüüpruumide nimestik)]],2)</f>
        <v>Ko</v>
      </c>
      <c r="J121" s="22" t="s">
        <v>4</v>
      </c>
      <c r="K121" s="18" t="s">
        <v>12</v>
      </c>
      <c r="L121" s="11" t="str">
        <f>IFERROR(VLOOKUP(Tabel1[[#This Row],[Üürnik]],'Lepingu lisa'!$AW$3:$AX$22,2,FALSE),"")</f>
        <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35">
      <c r="A122" s="18" t="s">
        <v>147</v>
      </c>
      <c r="B122" s="19">
        <v>217</v>
      </c>
      <c r="C122" s="18" t="s">
        <v>56</v>
      </c>
      <c r="D122" s="18" t="s">
        <v>89</v>
      </c>
      <c r="E122" s="18" t="s">
        <v>58</v>
      </c>
      <c r="F122" s="53">
        <v>137.1</v>
      </c>
      <c r="G122" s="53"/>
      <c r="H122" s="18"/>
      <c r="I122" s="11" t="str">
        <f>LEFT(Tabel1[[#This Row],[Ruumi tüüp (TALO Tüüpruumide nimestik)]],2)</f>
        <v>Ül</v>
      </c>
      <c r="J122" s="22" t="s">
        <v>148</v>
      </c>
      <c r="K122" s="18"/>
      <c r="L122" s="11" t="str">
        <f>IFERROR(VLOOKUP(Tabel1[[#This Row],[Üürnik]],'Lepingu lisa'!$AW$3:$AX$22,2,FALSE),"")</f>
        <v/>
      </c>
      <c r="M122" s="11" t="str">
        <f>IFERROR(VLOOKUP(Tabel1[[#This Row],[Jaotus]],Tabelid!L:M,2,FALSE),"")</f>
        <v>FLOOR</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35">
      <c r="A123" s="18" t="s">
        <v>147</v>
      </c>
      <c r="B123" s="19">
        <v>218</v>
      </c>
      <c r="C123" s="18" t="s">
        <v>56</v>
      </c>
      <c r="D123" s="18" t="s">
        <v>152</v>
      </c>
      <c r="E123" s="18" t="s">
        <v>91</v>
      </c>
      <c r="F123" s="53">
        <v>21.7</v>
      </c>
      <c r="G123" s="53"/>
      <c r="H123" s="18"/>
      <c r="I123" s="11" t="str">
        <f>LEFT(Tabel1[[#This Row],[Ruumi tüüp (TALO Tüüpruumide nimestik)]],2)</f>
        <v>Ko</v>
      </c>
      <c r="J123" s="22" t="s">
        <v>148</v>
      </c>
      <c r="K123" s="18"/>
      <c r="L123" s="11" t="str">
        <f>IFERROR(VLOOKUP(Tabel1[[#This Row],[Üürnik]],'Lepingu lisa'!$AW$3:$AX$22,2,FALSE),"")</f>
        <v/>
      </c>
      <c r="M123" s="11" t="str">
        <f>IFERROR(VLOOKUP(Tabel1[[#This Row],[Jaotus]],Tabelid!L:M,2,FALSE),"")</f>
        <v>FLOOR</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35">
      <c r="A124" s="18" t="s">
        <v>147</v>
      </c>
      <c r="B124" s="19">
        <v>219</v>
      </c>
      <c r="C124" s="18" t="s">
        <v>56</v>
      </c>
      <c r="D124" s="18" t="s">
        <v>90</v>
      </c>
      <c r="E124" s="18" t="s">
        <v>91</v>
      </c>
      <c r="F124" s="53">
        <v>63</v>
      </c>
      <c r="G124" s="53"/>
      <c r="H124" s="18"/>
      <c r="I124" s="11" t="str">
        <f>LEFT(Tabel1[[#This Row],[Ruumi tüüp (TALO Tüüpruumide nimestik)]],2)</f>
        <v>Ko</v>
      </c>
      <c r="J124" s="22" t="s">
        <v>148</v>
      </c>
      <c r="K124" s="18"/>
      <c r="L124" s="11" t="str">
        <f>IFERROR(VLOOKUP(Tabel1[[#This Row],[Üürnik]],'Lepingu lisa'!$AW$3:$AX$22,2,FALSE),"")</f>
        <v/>
      </c>
      <c r="M124" s="11" t="str">
        <f>IFERROR(VLOOKUP(Tabel1[[#This Row],[Jaotus]],Tabelid!L:M,2,FALSE),"")</f>
        <v>FLOOR</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35">
      <c r="A125" s="18" t="s">
        <v>147</v>
      </c>
      <c r="B125" s="19">
        <v>220</v>
      </c>
      <c r="C125" s="18" t="s">
        <v>56</v>
      </c>
      <c r="D125" s="18" t="s">
        <v>64</v>
      </c>
      <c r="E125" s="18" t="s">
        <v>85</v>
      </c>
      <c r="F125" s="53">
        <v>2.2999999999999998</v>
      </c>
      <c r="G125" s="53"/>
      <c r="H125" s="18"/>
      <c r="I125" s="11" t="str">
        <f>LEFT(Tabel1[[#This Row],[Ruumi tüüp (TALO Tüüpruumide nimestik)]],2)</f>
        <v>Mä</v>
      </c>
      <c r="J125" s="22" t="s">
        <v>148</v>
      </c>
      <c r="K125" s="18"/>
      <c r="L125" s="11" t="str">
        <f>IFERROR(VLOOKUP(Tabel1[[#This Row],[Üürnik]],'Lepingu lisa'!$AW$3:$AX$22,2,FALSE),"")</f>
        <v/>
      </c>
      <c r="M125" s="11" t="str">
        <f>IFERROR(VLOOKUP(Tabel1[[#This Row],[Jaotus]],Tabelid!L:M,2,FALSE),"")</f>
        <v>FLOOR</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35">
      <c r="A126" s="18" t="s">
        <v>147</v>
      </c>
      <c r="B126" s="19">
        <v>221</v>
      </c>
      <c r="C126" s="18" t="s">
        <v>56</v>
      </c>
      <c r="D126" s="18" t="s">
        <v>64</v>
      </c>
      <c r="E126" s="18" t="s">
        <v>85</v>
      </c>
      <c r="F126" s="53">
        <v>2.4</v>
      </c>
      <c r="G126" s="53"/>
      <c r="H126" s="18"/>
      <c r="I126" s="11" t="str">
        <f>LEFT(Tabel1[[#This Row],[Ruumi tüüp (TALO Tüüpruumide nimestik)]],2)</f>
        <v>Mä</v>
      </c>
      <c r="J126" s="22" t="s">
        <v>148</v>
      </c>
      <c r="K126" s="18"/>
      <c r="L126" s="11" t="str">
        <f>IFERROR(VLOOKUP(Tabel1[[#This Row],[Üürnik]],'Lepingu lisa'!$AW$3:$AX$22,2,FALSE),"")</f>
        <v/>
      </c>
      <c r="M126" s="11" t="str">
        <f>IFERROR(VLOOKUP(Tabel1[[#This Row],[Jaotus]],Tabelid!L:M,2,FALSE),"")</f>
        <v>FLOOR</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35">
      <c r="A127" s="18" t="s">
        <v>147</v>
      </c>
      <c r="B127" s="19">
        <v>222</v>
      </c>
      <c r="C127" s="18" t="s">
        <v>56</v>
      </c>
      <c r="D127" s="18" t="s">
        <v>92</v>
      </c>
      <c r="E127" s="18" t="s">
        <v>91</v>
      </c>
      <c r="F127" s="53">
        <v>54</v>
      </c>
      <c r="G127" s="53"/>
      <c r="H127" s="18"/>
      <c r="I127" s="11" t="str">
        <f>LEFT(Tabel1[[#This Row],[Ruumi tüüp (TALO Tüüpruumide nimestik)]],2)</f>
        <v>Ko</v>
      </c>
      <c r="J127" s="22" t="s">
        <v>148</v>
      </c>
      <c r="K127" s="18"/>
      <c r="L127" s="11" t="str">
        <f>IFERROR(VLOOKUP(Tabel1[[#This Row],[Üürnik]],'Lepingu lisa'!$AW$3:$AX$22,2,FALSE),"")</f>
        <v/>
      </c>
      <c r="M127" s="11" t="str">
        <f>IFERROR(VLOOKUP(Tabel1[[#This Row],[Jaotus]],Tabelid!L:M,2,FALSE),"")</f>
        <v>FLOOR</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35">
      <c r="A128" s="18" t="s">
        <v>147</v>
      </c>
      <c r="B128" s="19">
        <v>223</v>
      </c>
      <c r="C128" s="18" t="s">
        <v>56</v>
      </c>
      <c r="D128" s="18" t="s">
        <v>92</v>
      </c>
      <c r="E128" s="18" t="s">
        <v>91</v>
      </c>
      <c r="F128" s="53">
        <v>38.299999999999997</v>
      </c>
      <c r="G128" s="53"/>
      <c r="H128" s="18"/>
      <c r="I128" s="11" t="str">
        <f>LEFT(Tabel1[[#This Row],[Ruumi tüüp (TALO Tüüpruumide nimestik)]],2)</f>
        <v>Ko</v>
      </c>
      <c r="J128" s="22" t="s">
        <v>148</v>
      </c>
      <c r="K128" s="18"/>
      <c r="L128" s="11" t="str">
        <f>IFERROR(VLOOKUP(Tabel1[[#This Row],[Üürnik]],'Lepingu lisa'!$AW$3:$AX$22,2,FALSE),"")</f>
        <v/>
      </c>
      <c r="M128" s="11" t="str">
        <f>IFERROR(VLOOKUP(Tabel1[[#This Row],[Jaotus]],Tabelid!L:M,2,FALSE),"")</f>
        <v>FLOOR</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35">
      <c r="A129" s="18" t="s">
        <v>147</v>
      </c>
      <c r="B129" s="19" t="s">
        <v>153</v>
      </c>
      <c r="C129" s="18" t="s">
        <v>56</v>
      </c>
      <c r="D129" s="18" t="s">
        <v>154</v>
      </c>
      <c r="E129" s="18" t="s">
        <v>91</v>
      </c>
      <c r="F129" s="53">
        <v>8.6999999999999993</v>
      </c>
      <c r="G129" s="53"/>
      <c r="H129" s="18"/>
      <c r="I129" s="11" t="str">
        <f>LEFT(Tabel1[[#This Row],[Ruumi tüüp (TALO Tüüpruumide nimestik)]],2)</f>
        <v>Ko</v>
      </c>
      <c r="J129" s="22" t="s">
        <v>148</v>
      </c>
      <c r="K129" s="18"/>
      <c r="L129" s="11" t="str">
        <f>IFERROR(VLOOKUP(Tabel1[[#This Row],[Üürnik]],'Lepingu lisa'!$AW$3:$AX$22,2,FALSE),"")</f>
        <v/>
      </c>
      <c r="M129" s="11" t="str">
        <f>IFERROR(VLOOKUP(Tabel1[[#This Row],[Jaotus]],Tabelid!L:M,2,FALSE),"")</f>
        <v>FLOOR</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35">
      <c r="A130" s="18" t="s">
        <v>147</v>
      </c>
      <c r="B130" s="19">
        <v>224</v>
      </c>
      <c r="C130" s="18" t="s">
        <v>72</v>
      </c>
      <c r="D130" s="18" t="s">
        <v>100</v>
      </c>
      <c r="E130" s="18" t="s">
        <v>58</v>
      </c>
      <c r="F130" s="53">
        <v>3</v>
      </c>
      <c r="G130" s="53"/>
      <c r="H130" s="18"/>
      <c r="I130" s="11" t="str">
        <f>LEFT(Tabel1[[#This Row],[Ruumi tüüp (TALO Tüüpruumide nimestik)]],2)</f>
        <v>Ül</v>
      </c>
      <c r="J130" s="22"/>
      <c r="K130" s="18"/>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35">
      <c r="A131" s="18" t="s">
        <v>147</v>
      </c>
      <c r="B131" s="19">
        <v>225</v>
      </c>
      <c r="C131" s="18" t="s">
        <v>56</v>
      </c>
      <c r="D131" s="18" t="s">
        <v>99</v>
      </c>
      <c r="E131" s="18" t="s">
        <v>58</v>
      </c>
      <c r="F131" s="53">
        <v>10</v>
      </c>
      <c r="G131" s="53"/>
      <c r="H131" s="18"/>
      <c r="I131" s="11" t="str">
        <f>LEFT(Tabel1[[#This Row],[Ruumi tüüp (TALO Tüüpruumide nimestik)]],2)</f>
        <v>Ül</v>
      </c>
      <c r="J131" s="22" t="s">
        <v>148</v>
      </c>
      <c r="K131" s="18"/>
      <c r="L131" s="11" t="str">
        <f>IFERROR(VLOOKUP(Tabel1[[#This Row],[Üürnik]],'Lepingu lisa'!$AW$3:$AX$22,2,FALSE),"")</f>
        <v/>
      </c>
      <c r="M131" s="11" t="str">
        <f>IFERROR(VLOOKUP(Tabel1[[#This Row],[Jaotus]],Tabelid!L:M,2,FALSE),"")</f>
        <v>FLOOR</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35">
      <c r="A132" s="18" t="s">
        <v>147</v>
      </c>
      <c r="B132" s="19">
        <v>226</v>
      </c>
      <c r="C132" s="18" t="s">
        <v>56</v>
      </c>
      <c r="D132" s="18" t="s">
        <v>90</v>
      </c>
      <c r="E132" s="18" t="s">
        <v>91</v>
      </c>
      <c r="F132" s="53">
        <v>81.2</v>
      </c>
      <c r="G132" s="53"/>
      <c r="H132" s="18"/>
      <c r="I132" s="11" t="str">
        <f>LEFT(Tabel1[[#This Row],[Ruumi tüüp (TALO Tüüpruumide nimestik)]],2)</f>
        <v>Ko</v>
      </c>
      <c r="J132" s="22" t="s">
        <v>148</v>
      </c>
      <c r="K132" s="18"/>
      <c r="L132" s="11" t="str">
        <f>IFERROR(VLOOKUP(Tabel1[[#This Row],[Üürnik]],'Lepingu lisa'!$AW$3:$AX$22,2,FALSE),"")</f>
        <v/>
      </c>
      <c r="M132" s="11" t="str">
        <f>IFERROR(VLOOKUP(Tabel1[[#This Row],[Jaotus]],Tabelid!L:M,2,FALSE),"")</f>
        <v>FLOOR</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35">
      <c r="A133" s="18" t="s">
        <v>147</v>
      </c>
      <c r="B133" s="19">
        <v>227</v>
      </c>
      <c r="C133" s="18" t="s">
        <v>102</v>
      </c>
      <c r="D133" s="18" t="s">
        <v>155</v>
      </c>
      <c r="E133" s="18" t="s">
        <v>104</v>
      </c>
      <c r="F133" s="53">
        <v>4.3</v>
      </c>
      <c r="G133" s="53"/>
      <c r="H133" s="18"/>
      <c r="I133" s="11" t="str">
        <f>LEFT(Tabel1[[#This Row],[Ruumi tüüp (TALO Tüüpruumide nimestik)]],2)</f>
        <v>Te</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35">
      <c r="A134" s="18" t="s">
        <v>147</v>
      </c>
      <c r="B134" s="19">
        <v>228</v>
      </c>
      <c r="C134" s="18" t="s">
        <v>102</v>
      </c>
      <c r="D134" s="18" t="s">
        <v>134</v>
      </c>
      <c r="E134" s="18" t="s">
        <v>104</v>
      </c>
      <c r="F134" s="53">
        <v>101.2</v>
      </c>
      <c r="G134" s="53"/>
      <c r="H134" s="18"/>
      <c r="I134" s="11" t="str">
        <f>LEFT(Tabel1[[#This Row],[Ruumi tüüp (TALO Tüüpruumide nimestik)]],2)</f>
        <v>Te</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35">
      <c r="A135" s="18" t="s">
        <v>147</v>
      </c>
      <c r="B135" s="19">
        <v>229</v>
      </c>
      <c r="C135" s="18" t="s">
        <v>72</v>
      </c>
      <c r="D135" s="18" t="s">
        <v>98</v>
      </c>
      <c r="E135" s="18" t="s">
        <v>58</v>
      </c>
      <c r="F135" s="53">
        <v>24</v>
      </c>
      <c r="G135" s="53"/>
      <c r="H135" s="18"/>
      <c r="I135" s="11" t="str">
        <f>LEFT(Tabel1[[#This Row],[Ruumi tüüp (TALO Tüüpruumide nimestik)]],2)</f>
        <v>Ül</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35">
      <c r="A136" s="18" t="s">
        <v>147</v>
      </c>
      <c r="B136" s="19">
        <v>230</v>
      </c>
      <c r="C136" s="18" t="s">
        <v>56</v>
      </c>
      <c r="D136" s="18" t="s">
        <v>71</v>
      </c>
      <c r="E136" s="18" t="s">
        <v>58</v>
      </c>
      <c r="F136" s="53">
        <v>7.2</v>
      </c>
      <c r="G136" s="53"/>
      <c r="H136" s="18"/>
      <c r="I136" s="11" t="str">
        <f>LEFT(Tabel1[[#This Row],[Ruumi tüüp (TALO Tüüpruumide nimestik)]],2)</f>
        <v>Ül</v>
      </c>
      <c r="J136" s="22" t="s">
        <v>148</v>
      </c>
      <c r="K136" s="18"/>
      <c r="L136" s="11" t="str">
        <f>IFERROR(VLOOKUP(Tabel1[[#This Row],[Üürnik]],'Lepingu lisa'!$AW$3:$AX$22,2,FALSE),"")</f>
        <v/>
      </c>
      <c r="M136" s="11" t="str">
        <f>IFERROR(VLOOKUP(Tabel1[[#This Row],[Jaotus]],Tabelid!L:M,2,FALSE),"")</f>
        <v>FLOOR</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35">
      <c r="A137" s="18" t="s">
        <v>147</v>
      </c>
      <c r="B137" s="19">
        <v>231</v>
      </c>
      <c r="C137" s="18" t="s">
        <v>72</v>
      </c>
      <c r="D137" s="18" t="s">
        <v>97</v>
      </c>
      <c r="E137" s="18" t="s">
        <v>58</v>
      </c>
      <c r="F137" s="53">
        <v>3</v>
      </c>
      <c r="G137" s="53"/>
      <c r="H137" s="18"/>
      <c r="I137" s="11" t="str">
        <f>LEFT(Tabel1[[#This Row],[Ruumi tüüp (TALO Tüüpruumide nimestik)]],2)</f>
        <v>Ül</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35">
      <c r="A138" s="18" t="s">
        <v>147</v>
      </c>
      <c r="B138" s="19">
        <v>232</v>
      </c>
      <c r="C138" s="18" t="s">
        <v>56</v>
      </c>
      <c r="D138" s="18" t="s">
        <v>71</v>
      </c>
      <c r="E138" s="18" t="s">
        <v>58</v>
      </c>
      <c r="F138" s="53">
        <v>35.200000000000003</v>
      </c>
      <c r="G138" s="53"/>
      <c r="H138" s="18"/>
      <c r="I138" s="11" t="str">
        <f>LEFT(Tabel1[[#This Row],[Ruumi tüüp (TALO Tüüpruumide nimestik)]],2)</f>
        <v>Ül</v>
      </c>
      <c r="J138" s="22" t="s">
        <v>148</v>
      </c>
      <c r="K138" s="18"/>
      <c r="L138" s="11" t="str">
        <f>IFERROR(VLOOKUP(Tabel1[[#This Row],[Üürnik]],'Lepingu lisa'!$AW$3:$AX$22,2,FALSE),"")</f>
        <v/>
      </c>
      <c r="M138" s="11" t="str">
        <f>IFERROR(VLOOKUP(Tabel1[[#This Row],[Jaotus]],Tabelid!L:M,2,FALSE),"")</f>
        <v>FLOOR</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35">
      <c r="A139" s="18" t="s">
        <v>147</v>
      </c>
      <c r="B139" s="19">
        <v>233</v>
      </c>
      <c r="C139" s="18" t="s">
        <v>56</v>
      </c>
      <c r="D139" s="18" t="s">
        <v>71</v>
      </c>
      <c r="E139" s="18" t="s">
        <v>58</v>
      </c>
      <c r="F139" s="53">
        <v>86.5</v>
      </c>
      <c r="G139" s="53"/>
      <c r="H139" s="18"/>
      <c r="I139" s="11" t="str">
        <f>LEFT(Tabel1[[#This Row],[Ruumi tüüp (TALO Tüüpruumide nimestik)]],2)</f>
        <v>Ül</v>
      </c>
      <c r="J139" s="22" t="s">
        <v>148</v>
      </c>
      <c r="K139" s="18"/>
      <c r="L139" s="11" t="str">
        <f>IFERROR(VLOOKUP(Tabel1[[#This Row],[Üürnik]],'Lepingu lisa'!$AW$3:$AX$22,2,FALSE),"")</f>
        <v/>
      </c>
      <c r="M139" s="11" t="str">
        <f>IFERROR(VLOOKUP(Tabel1[[#This Row],[Jaotus]],Tabelid!L:M,2,FALSE),"")</f>
        <v>FLOOR</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35">
      <c r="A140" s="18" t="s">
        <v>147</v>
      </c>
      <c r="B140" s="19" t="s">
        <v>156</v>
      </c>
      <c r="C140" s="18" t="s">
        <v>102</v>
      </c>
      <c r="D140" s="18" t="s">
        <v>157</v>
      </c>
      <c r="E140" s="18" t="s">
        <v>104</v>
      </c>
      <c r="F140" s="53">
        <v>1</v>
      </c>
      <c r="G140" s="53"/>
      <c r="H140" s="18"/>
      <c r="I140" s="11" t="str">
        <f>LEFT(Tabel1[[#This Row],[Ruumi tüüp (TALO Tüüpruumide nimestik)]],2)</f>
        <v>Te</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35">
      <c r="A141" s="18" t="s">
        <v>147</v>
      </c>
      <c r="B141" s="19">
        <v>234</v>
      </c>
      <c r="C141" s="18" t="s">
        <v>56</v>
      </c>
      <c r="D141" s="18" t="s">
        <v>71</v>
      </c>
      <c r="E141" s="18" t="s">
        <v>58</v>
      </c>
      <c r="F141" s="53">
        <v>31.6</v>
      </c>
      <c r="G141" s="53"/>
      <c r="H141" s="18"/>
      <c r="I141" s="11" t="str">
        <f>LEFT(Tabel1[[#This Row],[Ruumi tüüp (TALO Tüüpruumide nimestik)]],2)</f>
        <v>Ül</v>
      </c>
      <c r="J141" s="22" t="s">
        <v>148</v>
      </c>
      <c r="K141" s="18"/>
      <c r="L141" s="11" t="str">
        <f>IFERROR(VLOOKUP(Tabel1[[#This Row],[Üürnik]],'Lepingu lisa'!$AW$3:$AX$22,2,FALSE),"")</f>
        <v/>
      </c>
      <c r="M141" s="11" t="str">
        <f>IFERROR(VLOOKUP(Tabel1[[#This Row],[Jaotus]],Tabelid!L:M,2,FALSE),"")</f>
        <v>FLOOR</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35">
      <c r="A142" s="18" t="s">
        <v>147</v>
      </c>
      <c r="B142" s="19">
        <v>235</v>
      </c>
      <c r="C142" s="18" t="s">
        <v>56</v>
      </c>
      <c r="D142" s="18" t="s">
        <v>158</v>
      </c>
      <c r="E142" s="18" t="s">
        <v>77</v>
      </c>
      <c r="F142" s="53">
        <v>12.4</v>
      </c>
      <c r="G142" s="53"/>
      <c r="H142" s="18"/>
      <c r="I142" s="11" t="str">
        <f>LEFT(Tabel1[[#This Row],[Ruumi tüüp (TALO Tüüpruumide nimestik)]],2)</f>
        <v>Mu</v>
      </c>
      <c r="J142" s="22" t="s">
        <v>148</v>
      </c>
      <c r="K142" s="18"/>
      <c r="L142" s="11" t="str">
        <f>IFERROR(VLOOKUP(Tabel1[[#This Row],[Üürnik]],'Lepingu lisa'!$AW$3:$AX$22,2,FALSE),"")</f>
        <v/>
      </c>
      <c r="M142" s="11" t="str">
        <f>IFERROR(VLOOKUP(Tabel1[[#This Row],[Jaotus]],Tabelid!L:M,2,FALSE),"")</f>
        <v>FLOOR</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35">
      <c r="A143" s="18" t="s">
        <v>147</v>
      </c>
      <c r="B143" s="19">
        <v>236</v>
      </c>
      <c r="C143" s="18" t="s">
        <v>56</v>
      </c>
      <c r="D143" s="18" t="s">
        <v>159</v>
      </c>
      <c r="E143" s="18" t="s">
        <v>77</v>
      </c>
      <c r="F143" s="53">
        <v>12.4</v>
      </c>
      <c r="G143" s="53"/>
      <c r="H143" s="18"/>
      <c r="I143" s="11" t="str">
        <f>LEFT(Tabel1[[#This Row],[Ruumi tüüp (TALO Tüüpruumide nimestik)]],2)</f>
        <v>Mu</v>
      </c>
      <c r="J143" s="22" t="s">
        <v>148</v>
      </c>
      <c r="K143" s="18"/>
      <c r="L143" s="11" t="str">
        <f>IFERROR(VLOOKUP(Tabel1[[#This Row],[Üürnik]],'Lepingu lisa'!$AW$3:$AX$22,2,FALSE),"")</f>
        <v/>
      </c>
      <c r="M143" s="11" t="str">
        <f>IFERROR(VLOOKUP(Tabel1[[#This Row],[Jaotus]],Tabelid!L:M,2,FALSE),"")</f>
        <v>FLOOR</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35">
      <c r="A144" s="18" t="s">
        <v>147</v>
      </c>
      <c r="B144" s="19">
        <v>237</v>
      </c>
      <c r="C144" s="18" t="s">
        <v>72</v>
      </c>
      <c r="D144" s="18" t="s">
        <v>123</v>
      </c>
      <c r="E144" s="18" t="s">
        <v>58</v>
      </c>
      <c r="F144" s="53">
        <v>3.4</v>
      </c>
      <c r="G144" s="53"/>
      <c r="H144" s="18"/>
      <c r="I144" s="11" t="str">
        <f>LEFT(Tabel1[[#This Row],[Ruumi tüüp (TALO Tüüpruumide nimestik)]],2)</f>
        <v>Ül</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35">
      <c r="A145" s="18" t="s">
        <v>147</v>
      </c>
      <c r="B145" s="19">
        <v>238</v>
      </c>
      <c r="C145" s="18" t="s">
        <v>72</v>
      </c>
      <c r="D145" s="18" t="s">
        <v>124</v>
      </c>
      <c r="E145" s="18" t="s">
        <v>58</v>
      </c>
      <c r="F145" s="53">
        <v>3.4</v>
      </c>
      <c r="G145" s="53"/>
      <c r="H145" s="18"/>
      <c r="I145" s="11" t="str">
        <f>LEFT(Tabel1[[#This Row],[Ruumi tüüp (TALO Tüüpruumide nimestik)]],2)</f>
        <v>Ül</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35">
      <c r="A146" s="18" t="s">
        <v>147</v>
      </c>
      <c r="B146" s="19">
        <v>239</v>
      </c>
      <c r="C146" s="18" t="s">
        <v>56</v>
      </c>
      <c r="D146" s="18" t="s">
        <v>84</v>
      </c>
      <c r="E146" s="18" t="s">
        <v>85</v>
      </c>
      <c r="F146" s="53">
        <v>7</v>
      </c>
      <c r="G146" s="53"/>
      <c r="H146" s="18"/>
      <c r="I146" s="11" t="str">
        <f>LEFT(Tabel1[[#This Row],[Ruumi tüüp (TALO Tüüpruumide nimestik)]],2)</f>
        <v>Mä</v>
      </c>
      <c r="J146" s="22" t="s">
        <v>148</v>
      </c>
      <c r="K146" s="18"/>
      <c r="L146" s="11" t="str">
        <f>IFERROR(VLOOKUP(Tabel1[[#This Row],[Üürnik]],'Lepingu lisa'!$AW$3:$AX$22,2,FALSE),"")</f>
        <v/>
      </c>
      <c r="M146" s="11" t="str">
        <f>IFERROR(VLOOKUP(Tabel1[[#This Row],[Jaotus]],Tabelid!L:M,2,FALSE),"")</f>
        <v>FLOOR</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35">
      <c r="A147" s="18" t="s">
        <v>147</v>
      </c>
      <c r="B147" s="19">
        <v>240</v>
      </c>
      <c r="C147" s="18" t="s">
        <v>56</v>
      </c>
      <c r="D147" s="18" t="s">
        <v>160</v>
      </c>
      <c r="E147" s="18" t="s">
        <v>77</v>
      </c>
      <c r="F147" s="53">
        <v>12.6</v>
      </c>
      <c r="G147" s="53"/>
      <c r="H147" s="18"/>
      <c r="I147" s="11" t="str">
        <f>LEFT(Tabel1[[#This Row],[Ruumi tüüp (TALO Tüüpruumide nimestik)]],2)</f>
        <v>Mu</v>
      </c>
      <c r="J147" s="22" t="s">
        <v>4</v>
      </c>
      <c r="K147" s="18" t="s">
        <v>10</v>
      </c>
      <c r="L147" s="11" t="str">
        <f>IFERROR(VLOOKUP(Tabel1[[#This Row],[Üürnik]],'Lepingu lisa'!$AW$3:$AX$22,2,FALSE),"")</f>
        <v/>
      </c>
      <c r="M147" s="11" t="str">
        <f>IFERROR(VLOOKUP(Tabel1[[#This Row],[Jaotus]],Tabelid!L:M,2,FALSE),"")</f>
        <v>NONE</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35">
      <c r="A148" s="18" t="s">
        <v>147</v>
      </c>
      <c r="B148" s="19">
        <v>241</v>
      </c>
      <c r="C148" s="18" t="s">
        <v>72</v>
      </c>
      <c r="D148" s="18" t="s">
        <v>101</v>
      </c>
      <c r="E148" s="18" t="s">
        <v>58</v>
      </c>
      <c r="F148" s="53">
        <v>6.4</v>
      </c>
      <c r="G148" s="53"/>
      <c r="H148" s="18"/>
      <c r="I148" s="11" t="str">
        <f>LEFT(Tabel1[[#This Row],[Ruumi tüüp (TALO Tüüpruumide nimestik)]],2)</f>
        <v>Ül</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35">
      <c r="A149" s="18" t="s">
        <v>147</v>
      </c>
      <c r="B149" s="19">
        <v>242</v>
      </c>
      <c r="C149" s="18" t="s">
        <v>56</v>
      </c>
      <c r="D149" s="18" t="s">
        <v>99</v>
      </c>
      <c r="E149" s="18" t="s">
        <v>58</v>
      </c>
      <c r="F149" s="53">
        <v>9.3000000000000007</v>
      </c>
      <c r="G149" s="53"/>
      <c r="H149" s="18"/>
      <c r="I149" s="11" t="str">
        <f>LEFT(Tabel1[[#This Row],[Ruumi tüüp (TALO Tüüpruumide nimestik)]],2)</f>
        <v>Ül</v>
      </c>
      <c r="J149" s="22" t="s">
        <v>148</v>
      </c>
      <c r="K149" s="18"/>
      <c r="L149" s="11" t="str">
        <f>IFERROR(VLOOKUP(Tabel1[[#This Row],[Üürnik]],'Lepingu lisa'!$AW$3:$AX$22,2,FALSE),"")</f>
        <v/>
      </c>
      <c r="M149" s="11" t="str">
        <f>IFERROR(VLOOKUP(Tabel1[[#This Row],[Jaotus]],Tabelid!L:M,2,FALSE),"")</f>
        <v>FLOOR</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35">
      <c r="A150" s="18" t="s">
        <v>147</v>
      </c>
      <c r="B150" s="19">
        <v>243</v>
      </c>
      <c r="C150" s="18" t="s">
        <v>56</v>
      </c>
      <c r="D150" s="18" t="s">
        <v>64</v>
      </c>
      <c r="E150" s="18" t="s">
        <v>85</v>
      </c>
      <c r="F150" s="53">
        <v>2.8</v>
      </c>
      <c r="G150" s="53"/>
      <c r="H150" s="18"/>
      <c r="I150" s="11" t="str">
        <f>LEFT(Tabel1[[#This Row],[Ruumi tüüp (TALO Tüüpruumide nimestik)]],2)</f>
        <v>Mä</v>
      </c>
      <c r="J150" s="22" t="s">
        <v>148</v>
      </c>
      <c r="K150" s="18"/>
      <c r="L150" s="11" t="str">
        <f>IFERROR(VLOOKUP(Tabel1[[#This Row],[Üürnik]],'Lepingu lisa'!$AW$3:$AX$22,2,FALSE),"")</f>
        <v/>
      </c>
      <c r="M150" s="11" t="str">
        <f>IFERROR(VLOOKUP(Tabel1[[#This Row],[Jaotus]],Tabelid!L:M,2,FALSE),"")</f>
        <v>FLOOR</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35">
      <c r="A151" s="18" t="s">
        <v>147</v>
      </c>
      <c r="B151" s="19">
        <v>244</v>
      </c>
      <c r="C151" s="18" t="s">
        <v>56</v>
      </c>
      <c r="D151" s="18" t="s">
        <v>64</v>
      </c>
      <c r="E151" s="18" t="s">
        <v>85</v>
      </c>
      <c r="F151" s="53">
        <v>2.8</v>
      </c>
      <c r="G151" s="53"/>
      <c r="H151" s="18"/>
      <c r="I151" s="11" t="str">
        <f>LEFT(Tabel1[[#This Row],[Ruumi tüüp (TALO Tüüpruumide nimestik)]],2)</f>
        <v>Mä</v>
      </c>
      <c r="J151" s="22" t="s">
        <v>148</v>
      </c>
      <c r="K151" s="18"/>
      <c r="L151" s="11" t="str">
        <f>IFERROR(VLOOKUP(Tabel1[[#This Row],[Üürnik]],'Lepingu lisa'!$AW$3:$AX$22,2,FALSE),"")</f>
        <v/>
      </c>
      <c r="M151" s="11" t="str">
        <f>IFERROR(VLOOKUP(Tabel1[[#This Row],[Jaotus]],Tabelid!L:M,2,FALSE),"")</f>
        <v>FLOOR</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35">
      <c r="A152" s="18" t="s">
        <v>147</v>
      </c>
      <c r="B152" s="19">
        <v>245</v>
      </c>
      <c r="C152" s="18" t="s">
        <v>56</v>
      </c>
      <c r="D152" s="18" t="s">
        <v>161</v>
      </c>
      <c r="E152" s="18" t="s">
        <v>116</v>
      </c>
      <c r="F152" s="53">
        <v>4.4000000000000004</v>
      </c>
      <c r="G152" s="53"/>
      <c r="H152" s="18"/>
      <c r="I152" s="11" t="str">
        <f>LEFT(Tabel1[[#This Row],[Ruumi tüüp (TALO Tüüpruumide nimestik)]],2)</f>
        <v>Ab</v>
      </c>
      <c r="J152" s="22" t="s">
        <v>148</v>
      </c>
      <c r="K152" s="18"/>
      <c r="L152" s="11" t="str">
        <f>IFERROR(VLOOKUP(Tabel1[[#This Row],[Üürnik]],'Lepingu lisa'!$AW$3:$AX$22,2,FALSE),"")</f>
        <v/>
      </c>
      <c r="M152" s="11" t="str">
        <f>IFERROR(VLOOKUP(Tabel1[[#This Row],[Jaotus]],Tabelid!L:M,2,FALSE),"")</f>
        <v>FLOOR</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35">
      <c r="A153" s="18" t="s">
        <v>147</v>
      </c>
      <c r="B153" s="19">
        <v>246</v>
      </c>
      <c r="C153" s="18" t="s">
        <v>102</v>
      </c>
      <c r="D153" s="18" t="s">
        <v>162</v>
      </c>
      <c r="E153" s="18" t="s">
        <v>104</v>
      </c>
      <c r="F153" s="53">
        <v>4.7</v>
      </c>
      <c r="G153" s="53"/>
      <c r="H153" s="18"/>
      <c r="I153" s="11" t="str">
        <f>LEFT(Tabel1[[#This Row],[Ruumi tüüp (TALO Tüüpruumide nimestik)]],2)</f>
        <v>Te</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35">
      <c r="A154" s="18" t="s">
        <v>147</v>
      </c>
      <c r="B154" s="19">
        <v>247</v>
      </c>
      <c r="C154" s="18" t="s">
        <v>56</v>
      </c>
      <c r="D154" s="18" t="s">
        <v>163</v>
      </c>
      <c r="E154" s="18" t="s">
        <v>164</v>
      </c>
      <c r="F154" s="53">
        <v>9.4</v>
      </c>
      <c r="G154" s="53"/>
      <c r="H154" s="18"/>
      <c r="I154" s="11" t="str">
        <f>LEFT(Tabel1[[#This Row],[Ruumi tüüp (TALO Tüüpruumide nimestik)]],2)</f>
        <v>Nõ</v>
      </c>
      <c r="J154" s="22" t="s">
        <v>148</v>
      </c>
      <c r="K154" s="18"/>
      <c r="L154" s="11" t="str">
        <f>IFERROR(VLOOKUP(Tabel1[[#This Row],[Üürnik]],'Lepingu lisa'!$AW$3:$AX$22,2,FALSE),"")</f>
        <v/>
      </c>
      <c r="M154" s="11" t="str">
        <f>IFERROR(VLOOKUP(Tabel1[[#This Row],[Jaotus]],Tabelid!L:M,2,FALSE),"")</f>
        <v>FLOOR</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35">
      <c r="A155" s="18" t="s">
        <v>147</v>
      </c>
      <c r="B155" s="19">
        <v>248</v>
      </c>
      <c r="C155" s="18" t="s">
        <v>102</v>
      </c>
      <c r="D155" s="18" t="s">
        <v>106</v>
      </c>
      <c r="E155" s="18" t="s">
        <v>104</v>
      </c>
      <c r="F155" s="53">
        <v>3.3</v>
      </c>
      <c r="G155" s="53"/>
      <c r="H155" s="18"/>
      <c r="I155" s="11" t="str">
        <f>LEFT(Tabel1[[#This Row],[Ruumi tüüp (TALO Tüüpruumide nimestik)]],2)</f>
        <v>Te</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35">
      <c r="A156" s="18" t="s">
        <v>147</v>
      </c>
      <c r="B156" s="19">
        <v>249</v>
      </c>
      <c r="C156" s="18" t="s">
        <v>56</v>
      </c>
      <c r="D156" s="18" t="s">
        <v>71</v>
      </c>
      <c r="E156" s="18" t="s">
        <v>58</v>
      </c>
      <c r="F156" s="53">
        <v>4.2</v>
      </c>
      <c r="G156" s="53"/>
      <c r="H156" s="18"/>
      <c r="I156" s="11" t="str">
        <f>LEFT(Tabel1[[#This Row],[Ruumi tüüp (TALO Tüüpruumide nimestik)]],2)</f>
        <v>Ül</v>
      </c>
      <c r="J156" s="22" t="s">
        <v>148</v>
      </c>
      <c r="K156" s="18"/>
      <c r="L156" s="11" t="str">
        <f>IFERROR(VLOOKUP(Tabel1[[#This Row],[Üürnik]],'Lepingu lisa'!$AW$3:$AX$22,2,FALSE),"")</f>
        <v/>
      </c>
      <c r="M156" s="11" t="str">
        <f>IFERROR(VLOOKUP(Tabel1[[#This Row],[Jaotus]],Tabelid!L:M,2,FALSE),"")</f>
        <v>FLOOR</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35">
      <c r="A157" s="18" t="s">
        <v>147</v>
      </c>
      <c r="B157" s="19">
        <v>250</v>
      </c>
      <c r="C157" s="18" t="s">
        <v>56</v>
      </c>
      <c r="D157" s="18" t="s">
        <v>90</v>
      </c>
      <c r="E157" s="18" t="s">
        <v>91</v>
      </c>
      <c r="F157" s="53">
        <v>46.3</v>
      </c>
      <c r="G157" s="53"/>
      <c r="H157" s="18"/>
      <c r="I157" s="11" t="str">
        <f>LEFT(Tabel1[[#This Row],[Ruumi tüüp (TALO Tüüpruumide nimestik)]],2)</f>
        <v>Ko</v>
      </c>
      <c r="J157" s="22" t="s">
        <v>148</v>
      </c>
      <c r="K157" s="18"/>
      <c r="L157" s="11" t="str">
        <f>IFERROR(VLOOKUP(Tabel1[[#This Row],[Üürnik]],'Lepingu lisa'!$AW$3:$AX$22,2,FALSE),"")</f>
        <v/>
      </c>
      <c r="M157" s="11" t="str">
        <f>IFERROR(VLOOKUP(Tabel1[[#This Row],[Jaotus]],Tabelid!L:M,2,FALSE),"")</f>
        <v>FLOOR</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35">
      <c r="A158" s="18" t="s">
        <v>147</v>
      </c>
      <c r="B158" s="19">
        <v>251</v>
      </c>
      <c r="C158" s="18" t="s">
        <v>56</v>
      </c>
      <c r="D158" s="18" t="s">
        <v>90</v>
      </c>
      <c r="E158" s="18" t="s">
        <v>91</v>
      </c>
      <c r="F158" s="53">
        <v>45.9</v>
      </c>
      <c r="G158" s="53"/>
      <c r="H158" s="18"/>
      <c r="I158" s="11" t="str">
        <f>LEFT(Tabel1[[#This Row],[Ruumi tüüp (TALO Tüüpruumide nimestik)]],2)</f>
        <v>Ko</v>
      </c>
      <c r="J158" s="22" t="s">
        <v>148</v>
      </c>
      <c r="K158" s="18"/>
      <c r="L158" s="11" t="str">
        <f>IFERROR(VLOOKUP(Tabel1[[#This Row],[Üürnik]],'Lepingu lisa'!$AW$3:$AX$22,2,FALSE),"")</f>
        <v/>
      </c>
      <c r="M158" s="11" t="str">
        <f>IFERROR(VLOOKUP(Tabel1[[#This Row],[Jaotus]],Tabelid!L:M,2,FALSE),"")</f>
        <v>FLOOR</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35">
      <c r="A159" s="18" t="s">
        <v>147</v>
      </c>
      <c r="B159" s="19">
        <v>252</v>
      </c>
      <c r="C159" s="18" t="s">
        <v>56</v>
      </c>
      <c r="D159" s="18" t="s">
        <v>92</v>
      </c>
      <c r="E159" s="18" t="s">
        <v>91</v>
      </c>
      <c r="F159" s="53">
        <v>47.9</v>
      </c>
      <c r="G159" s="53"/>
      <c r="H159" s="18"/>
      <c r="I159" s="11" t="str">
        <f>LEFT(Tabel1[[#This Row],[Ruumi tüüp (TALO Tüüpruumide nimestik)]],2)</f>
        <v>Ko</v>
      </c>
      <c r="J159" s="22" t="s">
        <v>148</v>
      </c>
      <c r="K159" s="18"/>
      <c r="L159" s="11" t="str">
        <f>IFERROR(VLOOKUP(Tabel1[[#This Row],[Üürnik]],'Lepingu lisa'!$AW$3:$AX$22,2,FALSE),"")</f>
        <v/>
      </c>
      <c r="M159" s="11" t="str">
        <f>IFERROR(VLOOKUP(Tabel1[[#This Row],[Jaotus]],Tabelid!L:M,2,FALSE),"")</f>
        <v>FLOOR</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35">
      <c r="A160" s="18" t="s">
        <v>147</v>
      </c>
      <c r="B160" s="19">
        <v>253</v>
      </c>
      <c r="C160" s="18" t="s">
        <v>72</v>
      </c>
      <c r="D160" s="18" t="s">
        <v>119</v>
      </c>
      <c r="E160" s="18" t="s">
        <v>58</v>
      </c>
      <c r="F160" s="53">
        <v>3.5</v>
      </c>
      <c r="G160" s="53"/>
      <c r="H160" s="18"/>
      <c r="I160" s="11" t="str">
        <f>LEFT(Tabel1[[#This Row],[Ruumi tüüp (TALO Tüüpruumide nimestik)]],2)</f>
        <v>Ül</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35">
      <c r="A161" s="18" t="s">
        <v>147</v>
      </c>
      <c r="B161" s="19">
        <v>254</v>
      </c>
      <c r="C161" s="18" t="s">
        <v>56</v>
      </c>
      <c r="D161" s="18" t="s">
        <v>99</v>
      </c>
      <c r="E161" s="18" t="s">
        <v>58</v>
      </c>
      <c r="F161" s="53">
        <v>12.6</v>
      </c>
      <c r="G161" s="53"/>
      <c r="H161" s="18"/>
      <c r="I161" s="11" t="str">
        <f>LEFT(Tabel1[[#This Row],[Ruumi tüüp (TALO Tüüpruumide nimestik)]],2)</f>
        <v>Ül</v>
      </c>
      <c r="J161" s="22" t="s">
        <v>148</v>
      </c>
      <c r="K161" s="18"/>
      <c r="L161" s="11" t="str">
        <f>IFERROR(VLOOKUP(Tabel1[[#This Row],[Üürnik]],'Lepingu lisa'!$AW$3:$AX$22,2,FALSE),"")</f>
        <v/>
      </c>
      <c r="M161" s="11" t="str">
        <f>IFERROR(VLOOKUP(Tabel1[[#This Row],[Jaotus]],Tabelid!L:M,2,FALSE),"")</f>
        <v>FLOOR</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35">
      <c r="A162" s="18" t="s">
        <v>147</v>
      </c>
      <c r="B162" s="19">
        <v>255</v>
      </c>
      <c r="C162" s="18" t="s">
        <v>56</v>
      </c>
      <c r="D162" s="18" t="s">
        <v>165</v>
      </c>
      <c r="E162" s="18" t="s">
        <v>91</v>
      </c>
      <c r="F162" s="53">
        <v>45.1</v>
      </c>
      <c r="G162" s="53"/>
      <c r="H162" s="18"/>
      <c r="I162" s="11" t="str">
        <f>LEFT(Tabel1[[#This Row],[Ruumi tüüp (TALO Tüüpruumide nimestik)]],2)</f>
        <v>Ko</v>
      </c>
      <c r="J162" s="22" t="s">
        <v>148</v>
      </c>
      <c r="K162" s="18"/>
      <c r="L162" s="11" t="str">
        <f>IFERROR(VLOOKUP(Tabel1[[#This Row],[Üürnik]],'Lepingu lisa'!$AW$3:$AX$22,2,FALSE),"")</f>
        <v/>
      </c>
      <c r="M162" s="11" t="str">
        <f>IFERROR(VLOOKUP(Tabel1[[#This Row],[Jaotus]],Tabelid!L:M,2,FALSE),"")</f>
        <v>FLOOR</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35">
      <c r="A163" s="18" t="s">
        <v>147</v>
      </c>
      <c r="B163" s="19" t="s">
        <v>166</v>
      </c>
      <c r="C163" s="18" t="s">
        <v>56</v>
      </c>
      <c r="D163" s="18" t="s">
        <v>167</v>
      </c>
      <c r="E163" s="18" t="s">
        <v>58</v>
      </c>
      <c r="F163" s="53">
        <v>2.6</v>
      </c>
      <c r="G163" s="53"/>
      <c r="H163" s="18"/>
      <c r="I163" s="11" t="str">
        <f>LEFT(Tabel1[[#This Row],[Ruumi tüüp (TALO Tüüpruumide nimestik)]],2)</f>
        <v>Ül</v>
      </c>
      <c r="J163" s="22" t="s">
        <v>148</v>
      </c>
      <c r="K163" s="18"/>
      <c r="L163" s="11" t="str">
        <f>IFERROR(VLOOKUP(Tabel1[[#This Row],[Üürnik]],'Lepingu lisa'!$AW$3:$AX$22,2,FALSE),"")</f>
        <v/>
      </c>
      <c r="M163" s="11" t="str">
        <f>IFERROR(VLOOKUP(Tabel1[[#This Row],[Jaotus]],Tabelid!L:M,2,FALSE),"")</f>
        <v>FLOOR</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35">
      <c r="A164" s="18" t="s">
        <v>147</v>
      </c>
      <c r="B164" s="19" t="s">
        <v>168</v>
      </c>
      <c r="C164" s="18" t="s">
        <v>56</v>
      </c>
      <c r="D164" s="18" t="s">
        <v>169</v>
      </c>
      <c r="E164" s="18" t="s">
        <v>58</v>
      </c>
      <c r="F164" s="53">
        <v>2.5</v>
      </c>
      <c r="G164" s="53"/>
      <c r="H164" s="18"/>
      <c r="I164" s="11" t="str">
        <f>LEFT(Tabel1[[#This Row],[Ruumi tüüp (TALO Tüüpruumide nimestik)]],2)</f>
        <v>Ül</v>
      </c>
      <c r="J164" s="22" t="s">
        <v>148</v>
      </c>
      <c r="K164" s="18"/>
      <c r="L164" s="11" t="str">
        <f>IFERROR(VLOOKUP(Tabel1[[#This Row],[Üürnik]],'Lepingu lisa'!$AW$3:$AX$22,2,FALSE),"")</f>
        <v/>
      </c>
      <c r="M164" s="11" t="str">
        <f>IFERROR(VLOOKUP(Tabel1[[#This Row],[Jaotus]],Tabelid!L:M,2,FALSE),"")</f>
        <v>FLOOR</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35">
      <c r="A165" s="18" t="s">
        <v>147</v>
      </c>
      <c r="B165" s="19" t="s">
        <v>170</v>
      </c>
      <c r="C165" s="18" t="s">
        <v>56</v>
      </c>
      <c r="D165" s="18" t="s">
        <v>171</v>
      </c>
      <c r="E165" s="18" t="s">
        <v>58</v>
      </c>
      <c r="F165" s="53">
        <v>2.5</v>
      </c>
      <c r="G165" s="53"/>
      <c r="H165" s="18"/>
      <c r="I165" s="11" t="str">
        <f>LEFT(Tabel1[[#This Row],[Ruumi tüüp (TALO Tüüpruumide nimestik)]],2)</f>
        <v>Ül</v>
      </c>
      <c r="J165" s="22" t="s">
        <v>148</v>
      </c>
      <c r="K165" s="18"/>
      <c r="L165" s="11" t="str">
        <f>IFERROR(VLOOKUP(Tabel1[[#This Row],[Üürnik]],'Lepingu lisa'!$AW$3:$AX$22,2,FALSE),"")</f>
        <v/>
      </c>
      <c r="M165" s="11" t="str">
        <f>IFERROR(VLOOKUP(Tabel1[[#This Row],[Jaotus]],Tabelid!L:M,2,FALSE),"")</f>
        <v>FLOOR</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35">
      <c r="A166" s="18" t="s">
        <v>147</v>
      </c>
      <c r="B166" s="19" t="s">
        <v>172</v>
      </c>
      <c r="C166" s="18" t="s">
        <v>56</v>
      </c>
      <c r="D166" s="18" t="s">
        <v>173</v>
      </c>
      <c r="E166" s="18" t="s">
        <v>164</v>
      </c>
      <c r="F166" s="53">
        <v>4.7</v>
      </c>
      <c r="G166" s="53"/>
      <c r="H166" s="18"/>
      <c r="I166" s="11" t="str">
        <f>LEFT(Tabel1[[#This Row],[Ruumi tüüp (TALO Tüüpruumide nimestik)]],2)</f>
        <v>Nõ</v>
      </c>
      <c r="J166" s="22" t="s">
        <v>148</v>
      </c>
      <c r="K166" s="18"/>
      <c r="L166" s="11" t="str">
        <f>IFERROR(VLOOKUP(Tabel1[[#This Row],[Üürnik]],'Lepingu lisa'!$AW$3:$AX$22,2,FALSE),"")</f>
        <v/>
      </c>
      <c r="M166" s="11" t="str">
        <f>IFERROR(VLOOKUP(Tabel1[[#This Row],[Jaotus]],Tabelid!L:M,2,FALSE),"")</f>
        <v>FLOOR</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35">
      <c r="A167" s="18" t="s">
        <v>147</v>
      </c>
      <c r="B167" s="19">
        <v>256</v>
      </c>
      <c r="C167" s="18" t="s">
        <v>56</v>
      </c>
      <c r="D167" s="18" t="s">
        <v>90</v>
      </c>
      <c r="E167" s="18" t="s">
        <v>91</v>
      </c>
      <c r="F167" s="53">
        <v>29.2</v>
      </c>
      <c r="G167" s="53"/>
      <c r="H167" s="18"/>
      <c r="I167" s="11" t="str">
        <f>LEFT(Tabel1[[#This Row],[Ruumi tüüp (TALO Tüüpruumide nimestik)]],2)</f>
        <v>Ko</v>
      </c>
      <c r="J167" s="22" t="s">
        <v>148</v>
      </c>
      <c r="K167" s="18"/>
      <c r="L167" s="11" t="str">
        <f>IFERROR(VLOOKUP(Tabel1[[#This Row],[Üürnik]],'Lepingu lisa'!$AW$3:$AX$22,2,FALSE),"")</f>
        <v/>
      </c>
      <c r="M167" s="11" t="str">
        <f>IFERROR(VLOOKUP(Tabel1[[#This Row],[Jaotus]],Tabelid!L:M,2,FALSE),"")</f>
        <v>FLOOR</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35">
      <c r="A168" s="18" t="s">
        <v>147</v>
      </c>
      <c r="B168" s="19">
        <v>257</v>
      </c>
      <c r="C168" s="18" t="s">
        <v>56</v>
      </c>
      <c r="D168" s="18" t="s">
        <v>64</v>
      </c>
      <c r="E168" s="18" t="s">
        <v>85</v>
      </c>
      <c r="F168" s="53">
        <v>2.4</v>
      </c>
      <c r="G168" s="53"/>
      <c r="H168" s="18"/>
      <c r="I168" s="11" t="str">
        <f>LEFT(Tabel1[[#This Row],[Ruumi tüüp (TALO Tüüpruumide nimestik)]],2)</f>
        <v>Mä</v>
      </c>
      <c r="J168" s="22" t="s">
        <v>148</v>
      </c>
      <c r="K168" s="18"/>
      <c r="L168" s="11" t="str">
        <f>IFERROR(VLOOKUP(Tabel1[[#This Row],[Üürnik]],'Lepingu lisa'!$AW$3:$AX$22,2,FALSE),"")</f>
        <v/>
      </c>
      <c r="M168" s="11" t="str">
        <f>IFERROR(VLOOKUP(Tabel1[[#This Row],[Jaotus]],Tabelid!L:M,2,FALSE),"")</f>
        <v>FLOOR</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35">
      <c r="A169" s="18" t="s">
        <v>147</v>
      </c>
      <c r="B169" s="19">
        <v>258</v>
      </c>
      <c r="C169" s="18" t="s">
        <v>56</v>
      </c>
      <c r="D169" s="18" t="s">
        <v>64</v>
      </c>
      <c r="E169" s="18" t="s">
        <v>85</v>
      </c>
      <c r="F169" s="53">
        <v>2.7</v>
      </c>
      <c r="G169" s="53"/>
      <c r="H169" s="18"/>
      <c r="I169" s="11" t="str">
        <f>LEFT(Tabel1[[#This Row],[Ruumi tüüp (TALO Tüüpruumide nimestik)]],2)</f>
        <v>Mä</v>
      </c>
      <c r="J169" s="22" t="s">
        <v>148</v>
      </c>
      <c r="K169" s="18"/>
      <c r="L169" s="11" t="str">
        <f>IFERROR(VLOOKUP(Tabel1[[#This Row],[Üürnik]],'Lepingu lisa'!$AW$3:$AX$22,2,FALSE),"")</f>
        <v/>
      </c>
      <c r="M169" s="11" t="str">
        <f>IFERROR(VLOOKUP(Tabel1[[#This Row],[Jaotus]],Tabelid!L:M,2,FALSE),"")</f>
        <v>FLOOR</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35">
      <c r="A170" s="18" t="s">
        <v>147</v>
      </c>
      <c r="B170" s="19">
        <v>259</v>
      </c>
      <c r="C170" s="18" t="s">
        <v>56</v>
      </c>
      <c r="D170" s="18" t="s">
        <v>64</v>
      </c>
      <c r="E170" s="18" t="s">
        <v>85</v>
      </c>
      <c r="F170" s="53">
        <v>2.4</v>
      </c>
      <c r="G170" s="53"/>
      <c r="H170" s="18"/>
      <c r="I170" s="11" t="str">
        <f>LEFT(Tabel1[[#This Row],[Ruumi tüüp (TALO Tüüpruumide nimestik)]],2)</f>
        <v>Mä</v>
      </c>
      <c r="J170" s="22" t="s">
        <v>148</v>
      </c>
      <c r="K170" s="18"/>
      <c r="L170" s="11" t="str">
        <f>IFERROR(VLOOKUP(Tabel1[[#This Row],[Üürnik]],'Lepingu lisa'!$AW$3:$AX$22,2,FALSE),"")</f>
        <v/>
      </c>
      <c r="M170" s="11" t="str">
        <f>IFERROR(VLOOKUP(Tabel1[[#This Row],[Jaotus]],Tabelid!L:M,2,FALSE),"")</f>
        <v>FLOOR</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35">
      <c r="A171" s="18" t="s">
        <v>147</v>
      </c>
      <c r="B171" s="19">
        <v>260</v>
      </c>
      <c r="C171" s="18" t="s">
        <v>56</v>
      </c>
      <c r="D171" s="18" t="s">
        <v>89</v>
      </c>
      <c r="E171" s="18" t="s">
        <v>58</v>
      </c>
      <c r="F171" s="53">
        <v>94</v>
      </c>
      <c r="G171" s="53"/>
      <c r="H171" s="18"/>
      <c r="I171" s="11" t="str">
        <f>LEFT(Tabel1[[#This Row],[Ruumi tüüp (TALO Tüüpruumide nimestik)]],2)</f>
        <v>Ül</v>
      </c>
      <c r="J171" s="22" t="s">
        <v>148</v>
      </c>
      <c r="K171" s="18"/>
      <c r="L171" s="11" t="str">
        <f>IFERROR(VLOOKUP(Tabel1[[#This Row],[Üürnik]],'Lepingu lisa'!$AW$3:$AX$22,2,FALSE),"")</f>
        <v/>
      </c>
      <c r="M171" s="11" t="str">
        <f>IFERROR(VLOOKUP(Tabel1[[#This Row],[Jaotus]],Tabelid!L:M,2,FALSE),"")</f>
        <v>FLOOR</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35">
      <c r="A172" s="18" t="s">
        <v>147</v>
      </c>
      <c r="B172" s="19">
        <v>261</v>
      </c>
      <c r="C172" s="18" t="s">
        <v>56</v>
      </c>
      <c r="D172" s="18" t="s">
        <v>90</v>
      </c>
      <c r="E172" s="18" t="s">
        <v>91</v>
      </c>
      <c r="F172" s="53">
        <v>42.1</v>
      </c>
      <c r="G172" s="53"/>
      <c r="H172" s="18"/>
      <c r="I172" s="11" t="str">
        <f>LEFT(Tabel1[[#This Row],[Ruumi tüüp (TALO Tüüpruumide nimestik)]],2)</f>
        <v>Ko</v>
      </c>
      <c r="J172" s="22" t="s">
        <v>148</v>
      </c>
      <c r="K172" s="18"/>
      <c r="L172" s="11" t="str">
        <f>IFERROR(VLOOKUP(Tabel1[[#This Row],[Üürnik]],'Lepingu lisa'!$AW$3:$AX$22,2,FALSE),"")</f>
        <v/>
      </c>
      <c r="M172" s="11" t="str">
        <f>IFERROR(VLOOKUP(Tabel1[[#This Row],[Jaotus]],Tabelid!L:M,2,FALSE),"")</f>
        <v>FLOOR</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35">
      <c r="A173" s="18" t="s">
        <v>147</v>
      </c>
      <c r="B173" s="19">
        <v>262</v>
      </c>
      <c r="C173" s="18" t="s">
        <v>56</v>
      </c>
      <c r="D173" s="18" t="s">
        <v>90</v>
      </c>
      <c r="E173" s="18" t="s">
        <v>91</v>
      </c>
      <c r="F173" s="53">
        <v>44.7</v>
      </c>
      <c r="G173" s="53"/>
      <c r="H173" s="18"/>
      <c r="I173" s="11" t="str">
        <f>LEFT(Tabel1[[#This Row],[Ruumi tüüp (TALO Tüüpruumide nimestik)]],2)</f>
        <v>Ko</v>
      </c>
      <c r="J173" s="22" t="s">
        <v>148</v>
      </c>
      <c r="K173" s="18"/>
      <c r="L173" s="11" t="str">
        <f>IFERROR(VLOOKUP(Tabel1[[#This Row],[Üürnik]],'Lepingu lisa'!$AW$3:$AX$22,2,FALSE),"")</f>
        <v/>
      </c>
      <c r="M173" s="11" t="str">
        <f>IFERROR(VLOOKUP(Tabel1[[#This Row],[Jaotus]],Tabelid!L:M,2,FALSE),"")</f>
        <v>FLOOR</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35">
      <c r="A174" s="18" t="s">
        <v>147</v>
      </c>
      <c r="B174" s="19">
        <v>263</v>
      </c>
      <c r="C174" s="18" t="s">
        <v>56</v>
      </c>
      <c r="D174" s="18" t="s">
        <v>174</v>
      </c>
      <c r="E174" s="18" t="s">
        <v>91</v>
      </c>
      <c r="F174" s="53">
        <v>61.3</v>
      </c>
      <c r="G174" s="53"/>
      <c r="H174" s="18"/>
      <c r="I174" s="11" t="str">
        <f>LEFT(Tabel1[[#This Row],[Ruumi tüüp (TALO Tüüpruumide nimestik)]],2)</f>
        <v>Ko</v>
      </c>
      <c r="J174" s="22" t="s">
        <v>4</v>
      </c>
      <c r="K174" s="18" t="s">
        <v>12</v>
      </c>
      <c r="L174" s="11" t="str">
        <f>IFERROR(VLOOKUP(Tabel1[[#This Row],[Üürnik]],'Lepingu lisa'!$AW$3:$AX$22,2,FALSE),"")</f>
        <v/>
      </c>
      <c r="M174" s="11" t="str">
        <f>IFERROR(VLOOKUP(Tabel1[[#This Row],[Jaotus]],Tabelid!L:M,2,FALSE),"")</f>
        <v>NONE</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35">
      <c r="A175" s="18" t="s">
        <v>147</v>
      </c>
      <c r="B175" s="19" t="s">
        <v>175</v>
      </c>
      <c r="C175" s="18" t="s">
        <v>56</v>
      </c>
      <c r="D175" s="18" t="s">
        <v>176</v>
      </c>
      <c r="E175" s="18" t="s">
        <v>164</v>
      </c>
      <c r="F175" s="53">
        <v>8.4</v>
      </c>
      <c r="G175" s="53"/>
      <c r="H175" s="18"/>
      <c r="I175" s="11" t="str">
        <f>LEFT(Tabel1[[#This Row],[Ruumi tüüp (TALO Tüüpruumide nimestik)]],2)</f>
        <v>Nõ</v>
      </c>
      <c r="J175" s="22" t="s">
        <v>4</v>
      </c>
      <c r="K175" s="18" t="s">
        <v>12</v>
      </c>
      <c r="L175" s="11" t="str">
        <f>IFERROR(VLOOKUP(Tabel1[[#This Row],[Üürnik]],'Lepingu lisa'!$AW$3:$AX$22,2,FALSE),"")</f>
        <v/>
      </c>
      <c r="M175" s="11" t="str">
        <f>IFERROR(VLOOKUP(Tabel1[[#This Row],[Jaotus]],Tabelid!L:M,2,FALSE),"")</f>
        <v>NONE</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35">
      <c r="A176" s="18" t="s">
        <v>147</v>
      </c>
      <c r="B176" s="19">
        <v>264</v>
      </c>
      <c r="C176" s="18" t="s">
        <v>102</v>
      </c>
      <c r="D176" s="18" t="s">
        <v>155</v>
      </c>
      <c r="E176" s="18" t="s">
        <v>104</v>
      </c>
      <c r="F176" s="53">
        <v>4.2</v>
      </c>
      <c r="G176" s="53"/>
      <c r="H176" s="18"/>
      <c r="I176" s="11" t="str">
        <f>LEFT(Tabel1[[#This Row],[Ruumi tüüp (TALO Tüüpruumide nimestik)]],2)</f>
        <v>Te</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35">
      <c r="A177" s="18" t="s">
        <v>147</v>
      </c>
      <c r="B177" s="19">
        <v>265</v>
      </c>
      <c r="C177" s="18" t="s">
        <v>102</v>
      </c>
      <c r="D177" s="18" t="s">
        <v>134</v>
      </c>
      <c r="E177" s="18" t="s">
        <v>104</v>
      </c>
      <c r="F177" s="53">
        <v>84.8</v>
      </c>
      <c r="G177" s="53"/>
      <c r="H177" s="18"/>
      <c r="I177" s="11" t="str">
        <f>LEFT(Tabel1[[#This Row],[Ruumi tüüp (TALO Tüüpruumide nimestik)]],2)</f>
        <v>Te</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35">
      <c r="A178" s="18" t="s">
        <v>147</v>
      </c>
      <c r="B178" s="19" t="s">
        <v>177</v>
      </c>
      <c r="C178" s="18" t="s">
        <v>56</v>
      </c>
      <c r="D178" s="18" t="s">
        <v>178</v>
      </c>
      <c r="E178" s="18" t="s">
        <v>58</v>
      </c>
      <c r="F178" s="53">
        <v>1.2</v>
      </c>
      <c r="G178" s="53"/>
      <c r="H178" s="18"/>
      <c r="I178" s="11" t="str">
        <f>LEFT(Tabel1[[#This Row],[Ruumi tüüp (TALO Tüüpruumide nimestik)]],2)</f>
        <v>Ül</v>
      </c>
      <c r="J178" s="22" t="s">
        <v>148</v>
      </c>
      <c r="K178" s="18"/>
      <c r="L178" s="11" t="str">
        <f>IFERROR(VLOOKUP(Tabel1[[#This Row],[Üürnik]],'Lepingu lisa'!$AW$3:$AX$22,2,FALSE),"")</f>
        <v/>
      </c>
      <c r="M178" s="11" t="str">
        <f>IFERROR(VLOOKUP(Tabel1[[#This Row],[Jaotus]],Tabelid!L:M,2,FALSE),"")</f>
        <v>FLOOR</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35">
      <c r="A179" s="18" t="s">
        <v>147</v>
      </c>
      <c r="B179" s="19">
        <v>266</v>
      </c>
      <c r="C179" s="18" t="s">
        <v>56</v>
      </c>
      <c r="D179" s="18" t="s">
        <v>71</v>
      </c>
      <c r="E179" s="18" t="s">
        <v>58</v>
      </c>
      <c r="F179" s="53">
        <v>28.7</v>
      </c>
      <c r="G179" s="53"/>
      <c r="H179" s="18"/>
      <c r="I179" s="11" t="str">
        <f>LEFT(Tabel1[[#This Row],[Ruumi tüüp (TALO Tüüpruumide nimestik)]],2)</f>
        <v>Ül</v>
      </c>
      <c r="J179" s="22" t="s">
        <v>148</v>
      </c>
      <c r="K179" s="18"/>
      <c r="L179" s="11" t="str">
        <f>IFERROR(VLOOKUP(Tabel1[[#This Row],[Üürnik]],'Lepingu lisa'!$AW$3:$AX$22,2,FALSE),"")</f>
        <v/>
      </c>
      <c r="M179" s="11" t="str">
        <f>IFERROR(VLOOKUP(Tabel1[[#This Row],[Jaotus]],Tabelid!L:M,2,FALSE),"")</f>
        <v>FLOOR</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35">
      <c r="A180" s="18" t="s">
        <v>147</v>
      </c>
      <c r="B180" s="19" t="s">
        <v>179</v>
      </c>
      <c r="C180" s="18" t="s">
        <v>56</v>
      </c>
      <c r="D180" s="18" t="s">
        <v>180</v>
      </c>
      <c r="E180" s="18" t="s">
        <v>77</v>
      </c>
      <c r="F180" s="53">
        <v>11.7</v>
      </c>
      <c r="G180" s="53"/>
      <c r="H180" s="18"/>
      <c r="I180" s="11" t="str">
        <f>LEFT(Tabel1[[#This Row],[Ruumi tüüp (TALO Tüüpruumide nimestik)]],2)</f>
        <v>Mu</v>
      </c>
      <c r="J180" s="22" t="s">
        <v>4</v>
      </c>
      <c r="K180" s="18" t="s">
        <v>10</v>
      </c>
      <c r="L180" s="11" t="str">
        <f>IFERROR(VLOOKUP(Tabel1[[#This Row],[Üürnik]],'Lepingu lisa'!$AW$3:$AX$22,2,FALSE),"")</f>
        <v/>
      </c>
      <c r="M180" s="11" t="str">
        <f>IFERROR(VLOOKUP(Tabel1[[#This Row],[Jaotus]],Tabelid!L:M,2,FALSE),"")</f>
        <v>NONE</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35">
      <c r="A181" s="18" t="s">
        <v>147</v>
      </c>
      <c r="B181" s="19">
        <v>267</v>
      </c>
      <c r="C181" s="18" t="s">
        <v>56</v>
      </c>
      <c r="D181" s="18" t="s">
        <v>181</v>
      </c>
      <c r="E181" s="18" t="s">
        <v>77</v>
      </c>
      <c r="F181" s="53">
        <v>15.9</v>
      </c>
      <c r="G181" s="53"/>
      <c r="H181" s="18"/>
      <c r="I181" s="11" t="str">
        <f>LEFT(Tabel1[[#This Row],[Ruumi tüüp (TALO Tüüpruumide nimestik)]],2)</f>
        <v>Mu</v>
      </c>
      <c r="J181" s="22" t="s">
        <v>4</v>
      </c>
      <c r="K181" s="18" t="s">
        <v>10</v>
      </c>
      <c r="L181" s="11" t="str">
        <f>IFERROR(VLOOKUP(Tabel1[[#This Row],[Üürnik]],'Lepingu lisa'!$AW$3:$AX$22,2,FALSE),"")</f>
        <v/>
      </c>
      <c r="M181" s="11" t="str">
        <f>IFERROR(VLOOKUP(Tabel1[[#This Row],[Jaotus]],Tabelid!L:M,2,FALSE),"")</f>
        <v>NONE</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35">
      <c r="A182" s="18" t="s">
        <v>147</v>
      </c>
      <c r="B182" s="19">
        <v>268</v>
      </c>
      <c r="C182" s="18" t="s">
        <v>56</v>
      </c>
      <c r="D182" s="18" t="s">
        <v>182</v>
      </c>
      <c r="E182" s="18" t="s">
        <v>77</v>
      </c>
      <c r="F182" s="53">
        <v>7.7</v>
      </c>
      <c r="G182" s="53"/>
      <c r="H182" s="18"/>
      <c r="I182" s="11" t="str">
        <f>LEFT(Tabel1[[#This Row],[Ruumi tüüp (TALO Tüüpruumide nimestik)]],2)</f>
        <v>Mu</v>
      </c>
      <c r="J182" s="22" t="s">
        <v>4</v>
      </c>
      <c r="K182" s="18" t="s">
        <v>10</v>
      </c>
      <c r="L182" s="11" t="str">
        <f>IFERROR(VLOOKUP(Tabel1[[#This Row],[Üürnik]],'Lepingu lisa'!$AW$3:$AX$22,2,FALSE),"")</f>
        <v/>
      </c>
      <c r="M182" s="11" t="str">
        <f>IFERROR(VLOOKUP(Tabel1[[#This Row],[Jaotus]],Tabelid!L:M,2,FALSE),"")</f>
        <v>NONE</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35">
      <c r="A183" s="18" t="s">
        <v>147</v>
      </c>
      <c r="B183" s="19">
        <v>269</v>
      </c>
      <c r="C183" s="18" t="s">
        <v>56</v>
      </c>
      <c r="D183" s="18" t="s">
        <v>64</v>
      </c>
      <c r="E183" s="18" t="s">
        <v>85</v>
      </c>
      <c r="F183" s="53">
        <v>2.4</v>
      </c>
      <c r="G183" s="53"/>
      <c r="H183" s="18"/>
      <c r="I183" s="11" t="str">
        <f>LEFT(Tabel1[[#This Row],[Ruumi tüüp (TALO Tüüpruumide nimestik)]],2)</f>
        <v>Mä</v>
      </c>
      <c r="J183" s="22" t="s">
        <v>148</v>
      </c>
      <c r="K183" s="18"/>
      <c r="L183" s="11" t="str">
        <f>IFERROR(VLOOKUP(Tabel1[[#This Row],[Üürnik]],'Lepingu lisa'!$AW$3:$AX$22,2,FALSE),"")</f>
        <v/>
      </c>
      <c r="M183" s="11" t="str">
        <f>IFERROR(VLOOKUP(Tabel1[[#This Row],[Jaotus]],Tabelid!L:M,2,FALSE),"")</f>
        <v>FLOOR</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35">
      <c r="A184" s="18" t="s">
        <v>147</v>
      </c>
      <c r="B184" s="19">
        <v>270</v>
      </c>
      <c r="C184" s="18" t="s">
        <v>56</v>
      </c>
      <c r="D184" s="18" t="s">
        <v>71</v>
      </c>
      <c r="E184" s="18" t="s">
        <v>58</v>
      </c>
      <c r="F184" s="53">
        <v>5.5</v>
      </c>
      <c r="G184" s="53"/>
      <c r="H184" s="18"/>
      <c r="I184" s="11" t="str">
        <f>LEFT(Tabel1[[#This Row],[Ruumi tüüp (TALO Tüüpruumide nimestik)]],2)</f>
        <v>Ül</v>
      </c>
      <c r="J184" s="22" t="s">
        <v>148</v>
      </c>
      <c r="K184" s="18"/>
      <c r="L184" s="11" t="str">
        <f>IFERROR(VLOOKUP(Tabel1[[#This Row],[Üürnik]],'Lepingu lisa'!$AW$3:$AX$22,2,FALSE),"")</f>
        <v/>
      </c>
      <c r="M184" s="11" t="str">
        <f>IFERROR(VLOOKUP(Tabel1[[#This Row],[Jaotus]],Tabelid!L:M,2,FALSE),"")</f>
        <v>FLOOR</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35">
      <c r="A185" s="18" t="s">
        <v>147</v>
      </c>
      <c r="B185" s="19">
        <v>271</v>
      </c>
      <c r="C185" s="18" t="s">
        <v>72</v>
      </c>
      <c r="D185" s="18" t="s">
        <v>131</v>
      </c>
      <c r="E185" s="18" t="s">
        <v>58</v>
      </c>
      <c r="F185" s="53">
        <v>24</v>
      </c>
      <c r="G185" s="53"/>
      <c r="H185" s="18"/>
      <c r="I185" s="11" t="str">
        <f>LEFT(Tabel1[[#This Row],[Ruumi tüüp (TALO Tüüpruumide nimestik)]],2)</f>
        <v>Ül</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35">
      <c r="A186" s="18" t="s">
        <v>147</v>
      </c>
      <c r="B186" s="19">
        <v>272</v>
      </c>
      <c r="C186" s="18" t="s">
        <v>102</v>
      </c>
      <c r="D186" s="18" t="s">
        <v>183</v>
      </c>
      <c r="E186" s="18" t="s">
        <v>104</v>
      </c>
      <c r="F186" s="53">
        <v>2.5</v>
      </c>
      <c r="G186" s="53"/>
      <c r="H186" s="18"/>
      <c r="I186" s="11" t="str">
        <f>LEFT(Tabel1[[#This Row],[Ruumi tüüp (TALO Tüüpruumide nimestik)]],2)</f>
        <v>Te</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35">
      <c r="A187" s="18" t="s">
        <v>184</v>
      </c>
      <c r="B187" s="19">
        <v>301</v>
      </c>
      <c r="C187" s="18" t="s">
        <v>56</v>
      </c>
      <c r="D187" s="18" t="s">
        <v>61</v>
      </c>
      <c r="E187" s="18" t="s">
        <v>58</v>
      </c>
      <c r="F187" s="53">
        <v>12.4</v>
      </c>
      <c r="G187" s="53"/>
      <c r="H187" s="18"/>
      <c r="I187" s="11" t="str">
        <f>LEFT(Tabel1[[#This Row],[Ruumi tüüp (TALO Tüüpruumide nimestik)]],2)</f>
        <v>Ül</v>
      </c>
      <c r="J187" s="22" t="s">
        <v>4</v>
      </c>
      <c r="K187" s="18" t="s">
        <v>10</v>
      </c>
      <c r="L187" s="11" t="str">
        <f>IFERROR(VLOOKUP(Tabel1[[#This Row],[Üürnik]],'Lepingu lisa'!$AW$3:$AX$22,2,FALSE),"")</f>
        <v/>
      </c>
      <c r="M187" s="11" t="str">
        <f>IFERROR(VLOOKUP(Tabel1[[#This Row],[Jaotus]],Tabelid!L:M,2,FALSE),"")</f>
        <v>NONE</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35">
      <c r="A188" s="18" t="s">
        <v>184</v>
      </c>
      <c r="B188" s="19">
        <v>302</v>
      </c>
      <c r="C188" s="18" t="s">
        <v>56</v>
      </c>
      <c r="D188" s="18" t="s">
        <v>185</v>
      </c>
      <c r="E188" s="18" t="s">
        <v>58</v>
      </c>
      <c r="F188" s="53">
        <v>26.4</v>
      </c>
      <c r="G188" s="53"/>
      <c r="H188" s="18"/>
      <c r="I188" s="11" t="str">
        <f>LEFT(Tabel1[[#This Row],[Ruumi tüüp (TALO Tüüpruumide nimestik)]],2)</f>
        <v>Ül</v>
      </c>
      <c r="J188" s="22" t="s">
        <v>4</v>
      </c>
      <c r="K188" s="18" t="s">
        <v>10</v>
      </c>
      <c r="L188" s="11" t="str">
        <f>IFERROR(VLOOKUP(Tabel1[[#This Row],[Üürnik]],'Lepingu lisa'!$AW$3:$AX$22,2,FALSE),"")</f>
        <v/>
      </c>
      <c r="M188" s="11" t="str">
        <f>IFERROR(VLOOKUP(Tabel1[[#This Row],[Jaotus]],Tabelid!L:M,2,FALSE),"")</f>
        <v>NONE</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35">
      <c r="A189" s="18" t="s">
        <v>184</v>
      </c>
      <c r="B189" s="19">
        <v>303</v>
      </c>
      <c r="C189" s="18" t="s">
        <v>72</v>
      </c>
      <c r="D189" s="18" t="s">
        <v>75</v>
      </c>
      <c r="E189" s="18" t="s">
        <v>58</v>
      </c>
      <c r="F189" s="53">
        <v>3.1</v>
      </c>
      <c r="G189" s="53"/>
      <c r="H189" s="18"/>
      <c r="I189" s="11" t="str">
        <f>LEFT(Tabel1[[#This Row],[Ruumi tüüp (TALO Tüüpruumide nimestik)]],2)</f>
        <v>Ül</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35">
      <c r="A190" s="18" t="s">
        <v>184</v>
      </c>
      <c r="B190" s="19">
        <v>304</v>
      </c>
      <c r="C190" s="18" t="s">
        <v>72</v>
      </c>
      <c r="D190" s="18" t="s">
        <v>74</v>
      </c>
      <c r="E190" s="18" t="s">
        <v>58</v>
      </c>
      <c r="F190" s="53">
        <v>3.1</v>
      </c>
      <c r="G190" s="53"/>
      <c r="H190" s="18"/>
      <c r="I190" s="11" t="str">
        <f>LEFT(Tabel1[[#This Row],[Ruumi tüüp (TALO Tüüpruumide nimestik)]],2)</f>
        <v>Ül</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35">
      <c r="A191" s="18" t="s">
        <v>184</v>
      </c>
      <c r="B191" s="19">
        <v>305</v>
      </c>
      <c r="C191" s="18" t="s">
        <v>72</v>
      </c>
      <c r="D191" s="18" t="s">
        <v>73</v>
      </c>
      <c r="E191" s="18" t="s">
        <v>58</v>
      </c>
      <c r="F191" s="53">
        <v>22.6</v>
      </c>
      <c r="G191" s="53"/>
      <c r="H191" s="18"/>
      <c r="I191" s="11" t="str">
        <f>LEFT(Tabel1[[#This Row],[Ruumi tüüp (TALO Tüüpruumide nimestik)]],2)</f>
        <v>Ül</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35">
      <c r="A192" s="18" t="s">
        <v>184</v>
      </c>
      <c r="B192" s="19">
        <v>306</v>
      </c>
      <c r="C192" s="18" t="s">
        <v>56</v>
      </c>
      <c r="D192" s="18" t="s">
        <v>186</v>
      </c>
      <c r="E192" s="18" t="s">
        <v>87</v>
      </c>
      <c r="F192" s="53">
        <v>91.2</v>
      </c>
      <c r="G192" s="53"/>
      <c r="H192" s="18"/>
      <c r="I192" s="11" t="str">
        <f>LEFT(Tabel1[[#This Row],[Ruumi tüüp (TALO Tüüpruumide nimestik)]],2)</f>
        <v>Tö</v>
      </c>
      <c r="J192" s="22" t="s">
        <v>4</v>
      </c>
      <c r="K192" s="18" t="s">
        <v>10</v>
      </c>
      <c r="L192" s="11" t="str">
        <f>IFERROR(VLOOKUP(Tabel1[[#This Row],[Üürnik]],'Lepingu lisa'!$AW$3:$AX$22,2,FALSE),"")</f>
        <v/>
      </c>
      <c r="M192" s="11" t="str">
        <f>IFERROR(VLOOKUP(Tabel1[[#This Row],[Jaotus]],Tabelid!L:M,2,FALSE),"")</f>
        <v>NONE</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35">
      <c r="A193" s="18" t="s">
        <v>184</v>
      </c>
      <c r="B193" s="19">
        <v>307</v>
      </c>
      <c r="C193" s="18" t="s">
        <v>56</v>
      </c>
      <c r="D193" s="18" t="s">
        <v>64</v>
      </c>
      <c r="E193" s="18" t="s">
        <v>85</v>
      </c>
      <c r="F193" s="53">
        <v>3.6</v>
      </c>
      <c r="G193" s="53"/>
      <c r="H193" s="18"/>
      <c r="I193" s="11" t="str">
        <f>LEFT(Tabel1[[#This Row],[Ruumi tüüp (TALO Tüüpruumide nimestik)]],2)</f>
        <v>Mä</v>
      </c>
      <c r="J193" s="22" t="s">
        <v>4</v>
      </c>
      <c r="K193" s="18" t="s">
        <v>10</v>
      </c>
      <c r="L193" s="11" t="str">
        <f>IFERROR(VLOOKUP(Tabel1[[#This Row],[Üürnik]],'Lepingu lisa'!$AW$3:$AX$22,2,FALSE),"")</f>
        <v/>
      </c>
      <c r="M193" s="11" t="str">
        <f>IFERROR(VLOOKUP(Tabel1[[#This Row],[Jaotus]],Tabelid!L:M,2,FALSE),"")</f>
        <v>NONE</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35">
      <c r="A194" s="18" t="s">
        <v>184</v>
      </c>
      <c r="B194" s="19">
        <v>308</v>
      </c>
      <c r="C194" s="18" t="s">
        <v>56</v>
      </c>
      <c r="D194" s="18" t="s">
        <v>64</v>
      </c>
      <c r="E194" s="18" t="s">
        <v>85</v>
      </c>
      <c r="F194" s="53">
        <v>3.7</v>
      </c>
      <c r="G194" s="53"/>
      <c r="H194" s="18"/>
      <c r="I194" s="11" t="str">
        <f>LEFT(Tabel1[[#This Row],[Ruumi tüüp (TALO Tüüpruumide nimestik)]],2)</f>
        <v>Mä</v>
      </c>
      <c r="J194" s="22" t="s">
        <v>4</v>
      </c>
      <c r="K194" s="18" t="s">
        <v>10</v>
      </c>
      <c r="L194" s="11" t="str">
        <f>IFERROR(VLOOKUP(Tabel1[[#This Row],[Üürnik]],'Lepingu lisa'!$AW$3:$AX$22,2,FALSE),"")</f>
        <v/>
      </c>
      <c r="M194" s="11" t="str">
        <f>IFERROR(VLOOKUP(Tabel1[[#This Row],[Jaotus]],Tabelid!L:M,2,FALSE),"")</f>
        <v>NONE</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35">
      <c r="A195" s="18" t="s">
        <v>184</v>
      </c>
      <c r="B195" s="19">
        <v>309</v>
      </c>
      <c r="C195" s="18" t="s">
        <v>56</v>
      </c>
      <c r="D195" s="18" t="s">
        <v>84</v>
      </c>
      <c r="E195" s="18" t="s">
        <v>85</v>
      </c>
      <c r="F195" s="53">
        <v>6.4</v>
      </c>
      <c r="G195" s="53"/>
      <c r="H195" s="18"/>
      <c r="I195" s="11" t="str">
        <f>LEFT(Tabel1[[#This Row],[Ruumi tüüp (TALO Tüüpruumide nimestik)]],2)</f>
        <v>Mä</v>
      </c>
      <c r="J195" s="22" t="s">
        <v>4</v>
      </c>
      <c r="K195" s="18" t="s">
        <v>10</v>
      </c>
      <c r="L195" s="11" t="str">
        <f>IFERROR(VLOOKUP(Tabel1[[#This Row],[Üürnik]],'Lepingu lisa'!$AW$3:$AX$22,2,FALSE),"")</f>
        <v/>
      </c>
      <c r="M195" s="11" t="str">
        <f>IFERROR(VLOOKUP(Tabel1[[#This Row],[Jaotus]],Tabelid!L:M,2,FALSE),"")</f>
        <v>NONE</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35">
      <c r="A196" s="18" t="s">
        <v>184</v>
      </c>
      <c r="B196" s="19">
        <v>310</v>
      </c>
      <c r="C196" s="18" t="s">
        <v>56</v>
      </c>
      <c r="D196" s="18" t="s">
        <v>187</v>
      </c>
      <c r="E196" s="18" t="s">
        <v>164</v>
      </c>
      <c r="F196" s="53">
        <v>7.1</v>
      </c>
      <c r="G196" s="53"/>
      <c r="H196" s="18"/>
      <c r="I196" s="11" t="str">
        <f>LEFT(Tabel1[[#This Row],[Ruumi tüüp (TALO Tüüpruumide nimestik)]],2)</f>
        <v>Nõ</v>
      </c>
      <c r="J196" s="22" t="s">
        <v>4</v>
      </c>
      <c r="K196" s="18" t="s">
        <v>10</v>
      </c>
      <c r="L196" s="11" t="str">
        <f>IFERROR(VLOOKUP(Tabel1[[#This Row],[Üürnik]],'Lepingu lisa'!$AW$3:$AX$22,2,FALSE),"")</f>
        <v/>
      </c>
      <c r="M196" s="11" t="str">
        <f>IFERROR(VLOOKUP(Tabel1[[#This Row],[Jaotus]],Tabelid!L:M,2,FALSE),"")</f>
        <v>NONE</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35">
      <c r="A197" s="18" t="s">
        <v>184</v>
      </c>
      <c r="B197" s="19">
        <v>311</v>
      </c>
      <c r="C197" s="18" t="s">
        <v>56</v>
      </c>
      <c r="D197" s="18" t="s">
        <v>188</v>
      </c>
      <c r="E197" s="18" t="s">
        <v>95</v>
      </c>
      <c r="F197" s="53">
        <v>113.6</v>
      </c>
      <c r="G197" s="53"/>
      <c r="H197" s="18"/>
      <c r="I197" s="11" t="str">
        <f>LEFT(Tabel1[[#This Row],[Ruumi tüüp (TALO Tüüpruumide nimestik)]],2)</f>
        <v>Pu</v>
      </c>
      <c r="J197" s="22" t="s">
        <v>4</v>
      </c>
      <c r="K197" s="18" t="s">
        <v>10</v>
      </c>
      <c r="L197" s="11" t="str">
        <f>IFERROR(VLOOKUP(Tabel1[[#This Row],[Üürnik]],'Lepingu lisa'!$AW$3:$AX$22,2,FALSE),"")</f>
        <v/>
      </c>
      <c r="M197" s="11" t="str">
        <f>IFERROR(VLOOKUP(Tabel1[[#This Row],[Jaotus]],Tabelid!L:M,2,FALSE),"")</f>
        <v>NONE</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35">
      <c r="A198" s="18" t="s">
        <v>184</v>
      </c>
      <c r="B198" s="19">
        <v>312</v>
      </c>
      <c r="C198" s="18" t="s">
        <v>56</v>
      </c>
      <c r="D198" s="18" t="s">
        <v>189</v>
      </c>
      <c r="E198" s="18" t="s">
        <v>164</v>
      </c>
      <c r="F198" s="53">
        <v>48.3</v>
      </c>
      <c r="G198" s="53"/>
      <c r="H198" s="18"/>
      <c r="I198" s="11" t="str">
        <f>LEFT(Tabel1[[#This Row],[Ruumi tüüp (TALO Tüüpruumide nimestik)]],2)</f>
        <v>Nõ</v>
      </c>
      <c r="J198" s="22" t="s">
        <v>4</v>
      </c>
      <c r="K198" s="18" t="s">
        <v>10</v>
      </c>
      <c r="L198" s="11" t="str">
        <f>IFERROR(VLOOKUP(Tabel1[[#This Row],[Üürnik]],'Lepingu lisa'!$AW$3:$AX$22,2,FALSE),"")</f>
        <v/>
      </c>
      <c r="M198" s="11" t="str">
        <f>IFERROR(VLOOKUP(Tabel1[[#This Row],[Jaotus]],Tabelid!L:M,2,FALSE),"")</f>
        <v>NONE</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35">
      <c r="A199" s="18" t="s">
        <v>184</v>
      </c>
      <c r="B199" s="19">
        <v>313</v>
      </c>
      <c r="C199" s="18" t="s">
        <v>56</v>
      </c>
      <c r="D199" s="18" t="s">
        <v>190</v>
      </c>
      <c r="E199" s="18" t="s">
        <v>58</v>
      </c>
      <c r="F199" s="53">
        <v>4.0999999999999996</v>
      </c>
      <c r="G199" s="53"/>
      <c r="H199" s="18"/>
      <c r="I199" s="11" t="str">
        <f>LEFT(Tabel1[[#This Row],[Ruumi tüüp (TALO Tüüpruumide nimestik)]],2)</f>
        <v>Ül</v>
      </c>
      <c r="J199" s="22" t="s">
        <v>4</v>
      </c>
      <c r="K199" s="18" t="s">
        <v>10</v>
      </c>
      <c r="L199" s="11" t="str">
        <f>IFERROR(VLOOKUP(Tabel1[[#This Row],[Üürnik]],'Lepingu lisa'!$AW$3:$AX$22,2,FALSE),"")</f>
        <v/>
      </c>
      <c r="M199" s="11" t="str">
        <f>IFERROR(VLOOKUP(Tabel1[[#This Row],[Jaotus]],Tabelid!L:M,2,FALSE),"")</f>
        <v>NONE</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35">
      <c r="A200" s="18" t="s">
        <v>184</v>
      </c>
      <c r="B200" s="19">
        <v>314</v>
      </c>
      <c r="C200" s="18" t="s">
        <v>56</v>
      </c>
      <c r="D200" s="18" t="s">
        <v>191</v>
      </c>
      <c r="E200" s="18" t="s">
        <v>87</v>
      </c>
      <c r="F200" s="53">
        <v>23</v>
      </c>
      <c r="G200" s="53"/>
      <c r="H200" s="18"/>
      <c r="I200" s="11" t="str">
        <f>LEFT(Tabel1[[#This Row],[Ruumi tüüp (TALO Tüüpruumide nimestik)]],2)</f>
        <v>Tö</v>
      </c>
      <c r="J200" s="22" t="s">
        <v>4</v>
      </c>
      <c r="K200" s="18" t="s">
        <v>10</v>
      </c>
      <c r="L200" s="11" t="str">
        <f>IFERROR(VLOOKUP(Tabel1[[#This Row],[Üürnik]],'Lepingu lisa'!$AW$3:$AX$22,2,FALSE),"")</f>
        <v/>
      </c>
      <c r="M200" s="11" t="str">
        <f>IFERROR(VLOOKUP(Tabel1[[#This Row],[Jaotus]],Tabelid!L:M,2,FALSE),"")</f>
        <v>NONE</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35">
      <c r="A201" s="18" t="s">
        <v>184</v>
      </c>
      <c r="B201" s="19">
        <v>315</v>
      </c>
      <c r="C201" s="18" t="s">
        <v>56</v>
      </c>
      <c r="D201" s="18" t="s">
        <v>191</v>
      </c>
      <c r="E201" s="18" t="s">
        <v>87</v>
      </c>
      <c r="F201" s="53">
        <v>22.6</v>
      </c>
      <c r="G201" s="53"/>
      <c r="H201" s="18"/>
      <c r="I201" s="11" t="str">
        <f>LEFT(Tabel1[[#This Row],[Ruumi tüüp (TALO Tüüpruumide nimestik)]],2)</f>
        <v>Tö</v>
      </c>
      <c r="J201" s="22" t="s">
        <v>4</v>
      </c>
      <c r="K201" s="18" t="s">
        <v>10</v>
      </c>
      <c r="L201" s="11" t="str">
        <f>IFERROR(VLOOKUP(Tabel1[[#This Row],[Üürnik]],'Lepingu lisa'!$AW$3:$AX$22,2,FALSE),"")</f>
        <v/>
      </c>
      <c r="M201" s="11" t="str">
        <f>IFERROR(VLOOKUP(Tabel1[[#This Row],[Jaotus]],Tabelid!L:M,2,FALSE),"")</f>
        <v>NONE</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35">
      <c r="A202" s="18" t="s">
        <v>184</v>
      </c>
      <c r="B202" s="19">
        <v>316</v>
      </c>
      <c r="C202" s="18" t="s">
        <v>56</v>
      </c>
      <c r="D202" s="18" t="s">
        <v>191</v>
      </c>
      <c r="E202" s="18" t="s">
        <v>87</v>
      </c>
      <c r="F202" s="53">
        <v>32.700000000000003</v>
      </c>
      <c r="G202" s="53"/>
      <c r="H202" s="18"/>
      <c r="I202" s="11" t="str">
        <f>LEFT(Tabel1[[#This Row],[Ruumi tüüp (TALO Tüüpruumide nimestik)]],2)</f>
        <v>Tö</v>
      </c>
      <c r="J202" s="22" t="s">
        <v>4</v>
      </c>
      <c r="K202" s="18" t="s">
        <v>10</v>
      </c>
      <c r="L202" s="11" t="str">
        <f>IFERROR(VLOOKUP(Tabel1[[#This Row],[Üürnik]],'Lepingu lisa'!$AW$3:$AX$22,2,FALSE),"")</f>
        <v/>
      </c>
      <c r="M202" s="11" t="str">
        <f>IFERROR(VLOOKUP(Tabel1[[#This Row],[Jaotus]],Tabelid!L:M,2,FALSE),"")</f>
        <v>NONE</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35">
      <c r="A203" s="18" t="s">
        <v>184</v>
      </c>
      <c r="B203" s="19">
        <v>317</v>
      </c>
      <c r="C203" s="18" t="s">
        <v>56</v>
      </c>
      <c r="D203" s="18" t="s">
        <v>191</v>
      </c>
      <c r="E203" s="18" t="s">
        <v>87</v>
      </c>
      <c r="F203" s="53">
        <v>21.3</v>
      </c>
      <c r="G203" s="53"/>
      <c r="H203" s="18"/>
      <c r="I203" s="11" t="str">
        <f>LEFT(Tabel1[[#This Row],[Ruumi tüüp (TALO Tüüpruumide nimestik)]],2)</f>
        <v>Tö</v>
      </c>
      <c r="J203" s="22" t="s">
        <v>4</v>
      </c>
      <c r="K203" s="18" t="s">
        <v>10</v>
      </c>
      <c r="L203" s="11" t="str">
        <f>IFERROR(VLOOKUP(Tabel1[[#This Row],[Üürnik]],'Lepingu lisa'!$AW$3:$AX$22,2,FALSE),"")</f>
        <v/>
      </c>
      <c r="M203" s="11" t="str">
        <f>IFERROR(VLOOKUP(Tabel1[[#This Row],[Jaotus]],Tabelid!L:M,2,FALSE),"")</f>
        <v>NONE</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35">
      <c r="A204" s="18" t="s">
        <v>184</v>
      </c>
      <c r="B204" s="19">
        <v>318</v>
      </c>
      <c r="C204" s="18" t="s">
        <v>56</v>
      </c>
      <c r="D204" s="18" t="s">
        <v>191</v>
      </c>
      <c r="E204" s="18" t="s">
        <v>87</v>
      </c>
      <c r="F204" s="53">
        <v>21.4</v>
      </c>
      <c r="G204" s="53"/>
      <c r="H204" s="18"/>
      <c r="I204" s="11" t="str">
        <f>LEFT(Tabel1[[#This Row],[Ruumi tüüp (TALO Tüüpruumide nimestik)]],2)</f>
        <v>Tö</v>
      </c>
      <c r="J204" s="22" t="s">
        <v>4</v>
      </c>
      <c r="K204" s="18" t="s">
        <v>10</v>
      </c>
      <c r="L204" s="11" t="str">
        <f>IFERROR(VLOOKUP(Tabel1[[#This Row],[Üürnik]],'Lepingu lisa'!$AW$3:$AX$22,2,FALSE),"")</f>
        <v/>
      </c>
      <c r="M204" s="11" t="str">
        <f>IFERROR(VLOOKUP(Tabel1[[#This Row],[Jaotus]],Tabelid!L:M,2,FALSE),"")</f>
        <v>NONE</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35">
      <c r="A205" s="18" t="s">
        <v>184</v>
      </c>
      <c r="B205" s="19">
        <v>319</v>
      </c>
      <c r="C205" s="18" t="s">
        <v>56</v>
      </c>
      <c r="D205" s="18" t="s">
        <v>71</v>
      </c>
      <c r="E205" s="18" t="s">
        <v>58</v>
      </c>
      <c r="F205" s="53">
        <v>229.8</v>
      </c>
      <c r="G205" s="53"/>
      <c r="H205" s="18"/>
      <c r="I205" s="11" t="str">
        <f>LEFT(Tabel1[[#This Row],[Ruumi tüüp (TALO Tüüpruumide nimestik)]],2)</f>
        <v>Ül</v>
      </c>
      <c r="J205" s="22" t="s">
        <v>4</v>
      </c>
      <c r="K205" s="18" t="s">
        <v>10</v>
      </c>
      <c r="L205" s="11" t="str">
        <f>IFERROR(VLOOKUP(Tabel1[[#This Row],[Üürnik]],'Lepingu lisa'!$AW$3:$AX$22,2,FALSE),"")</f>
        <v/>
      </c>
      <c r="M205" s="11" t="str">
        <f>IFERROR(VLOOKUP(Tabel1[[#This Row],[Jaotus]],Tabelid!L:M,2,FALSE),"")</f>
        <v>NONE</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35">
      <c r="A206" s="18" t="s">
        <v>184</v>
      </c>
      <c r="B206" s="19">
        <v>320</v>
      </c>
      <c r="C206" s="18" t="s">
        <v>56</v>
      </c>
      <c r="D206" s="18" t="s">
        <v>191</v>
      </c>
      <c r="E206" s="18" t="s">
        <v>87</v>
      </c>
      <c r="F206" s="53">
        <v>22.8</v>
      </c>
      <c r="G206" s="53"/>
      <c r="H206" s="18"/>
      <c r="I206" s="11" t="str">
        <f>LEFT(Tabel1[[#This Row],[Ruumi tüüp (TALO Tüüpruumide nimestik)]],2)</f>
        <v>Tö</v>
      </c>
      <c r="J206" s="22" t="s">
        <v>4</v>
      </c>
      <c r="K206" s="18" t="s">
        <v>10</v>
      </c>
      <c r="L206" s="11" t="str">
        <f>IFERROR(VLOOKUP(Tabel1[[#This Row],[Üürnik]],'Lepingu lisa'!$AW$3:$AX$22,2,FALSE),"")</f>
        <v/>
      </c>
      <c r="M206" s="11" t="str">
        <f>IFERROR(VLOOKUP(Tabel1[[#This Row],[Jaotus]],Tabelid!L:M,2,FALSE),"")</f>
        <v>NONE</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35">
      <c r="A207" s="18" t="s">
        <v>184</v>
      </c>
      <c r="B207" s="19">
        <v>321</v>
      </c>
      <c r="C207" s="18" t="s">
        <v>56</v>
      </c>
      <c r="D207" s="18" t="s">
        <v>191</v>
      </c>
      <c r="E207" s="18" t="s">
        <v>87</v>
      </c>
      <c r="F207" s="53">
        <v>23.2</v>
      </c>
      <c r="G207" s="53"/>
      <c r="H207" s="18"/>
      <c r="I207" s="11" t="str">
        <f>LEFT(Tabel1[[#This Row],[Ruumi tüüp (TALO Tüüpruumide nimestik)]],2)</f>
        <v>Tö</v>
      </c>
      <c r="J207" s="22" t="s">
        <v>4</v>
      </c>
      <c r="K207" s="18" t="s">
        <v>10</v>
      </c>
      <c r="L207" s="11" t="str">
        <f>IFERROR(VLOOKUP(Tabel1[[#This Row],[Üürnik]],'Lepingu lisa'!$AW$3:$AX$22,2,FALSE),"")</f>
        <v/>
      </c>
      <c r="M207" s="11" t="str">
        <f>IFERROR(VLOOKUP(Tabel1[[#This Row],[Jaotus]],Tabelid!L:M,2,FALSE),"")</f>
        <v>NONE</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35">
      <c r="A208" s="18" t="s">
        <v>184</v>
      </c>
      <c r="B208" s="19">
        <v>322</v>
      </c>
      <c r="C208" s="18" t="s">
        <v>56</v>
      </c>
      <c r="D208" s="18" t="s">
        <v>187</v>
      </c>
      <c r="E208" s="18" t="s">
        <v>164</v>
      </c>
      <c r="F208" s="53">
        <v>7.3</v>
      </c>
      <c r="G208" s="53"/>
      <c r="H208" s="18"/>
      <c r="I208" s="11" t="str">
        <f>LEFT(Tabel1[[#This Row],[Ruumi tüüp (TALO Tüüpruumide nimestik)]],2)</f>
        <v>Nõ</v>
      </c>
      <c r="J208" s="22" t="s">
        <v>4</v>
      </c>
      <c r="K208" s="18" t="s">
        <v>10</v>
      </c>
      <c r="L208" s="11" t="str">
        <f>IFERROR(VLOOKUP(Tabel1[[#This Row],[Üürnik]],'Lepingu lisa'!$AW$3:$AX$22,2,FALSE),"")</f>
        <v/>
      </c>
      <c r="M208" s="11" t="str">
        <f>IFERROR(VLOOKUP(Tabel1[[#This Row],[Jaotus]],Tabelid!L:M,2,FALSE),"")</f>
        <v>NONE</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35">
      <c r="A209" s="18" t="s">
        <v>184</v>
      </c>
      <c r="B209" s="19">
        <v>323</v>
      </c>
      <c r="C209" s="18" t="s">
        <v>56</v>
      </c>
      <c r="D209" s="18" t="s">
        <v>187</v>
      </c>
      <c r="E209" s="18" t="s">
        <v>164</v>
      </c>
      <c r="F209" s="53">
        <v>8.4</v>
      </c>
      <c r="G209" s="53"/>
      <c r="H209" s="18"/>
      <c r="I209" s="11" t="str">
        <f>LEFT(Tabel1[[#This Row],[Ruumi tüüp (TALO Tüüpruumide nimestik)]],2)</f>
        <v>Nõ</v>
      </c>
      <c r="J209" s="22" t="s">
        <v>4</v>
      </c>
      <c r="K209" s="18" t="s">
        <v>10</v>
      </c>
      <c r="L209" s="11" t="str">
        <f>IFERROR(VLOOKUP(Tabel1[[#This Row],[Üürnik]],'Lepingu lisa'!$AW$3:$AX$22,2,FALSE),"")</f>
        <v/>
      </c>
      <c r="M209" s="11" t="str">
        <f>IFERROR(VLOOKUP(Tabel1[[#This Row],[Jaotus]],Tabelid!L:M,2,FALSE),"")</f>
        <v>NONE</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35">
      <c r="A210" s="18" t="s">
        <v>184</v>
      </c>
      <c r="B210" s="19">
        <v>324</v>
      </c>
      <c r="C210" s="18" t="s">
        <v>56</v>
      </c>
      <c r="D210" s="18" t="s">
        <v>191</v>
      </c>
      <c r="E210" s="18" t="s">
        <v>87</v>
      </c>
      <c r="F210" s="53">
        <v>23.5</v>
      </c>
      <c r="G210" s="53"/>
      <c r="H210" s="18"/>
      <c r="I210" s="11" t="str">
        <f>LEFT(Tabel1[[#This Row],[Ruumi tüüp (TALO Tüüpruumide nimestik)]],2)</f>
        <v>Tö</v>
      </c>
      <c r="J210" s="22" t="s">
        <v>4</v>
      </c>
      <c r="K210" s="18" t="s">
        <v>10</v>
      </c>
      <c r="L210" s="11" t="str">
        <f>IFERROR(VLOOKUP(Tabel1[[#This Row],[Üürnik]],'Lepingu lisa'!$AW$3:$AX$22,2,FALSE),"")</f>
        <v/>
      </c>
      <c r="M210" s="11" t="str">
        <f>IFERROR(VLOOKUP(Tabel1[[#This Row],[Jaotus]],Tabelid!L:M,2,FALSE),"")</f>
        <v>NONE</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35">
      <c r="A211" s="18" t="s">
        <v>184</v>
      </c>
      <c r="B211" s="19">
        <v>325</v>
      </c>
      <c r="C211" s="18" t="s">
        <v>56</v>
      </c>
      <c r="D211" s="18" t="s">
        <v>191</v>
      </c>
      <c r="E211" s="18" t="s">
        <v>87</v>
      </c>
      <c r="F211" s="53">
        <v>18.8</v>
      </c>
      <c r="G211" s="53"/>
      <c r="H211" s="18"/>
      <c r="I211" s="11" t="str">
        <f>LEFT(Tabel1[[#This Row],[Ruumi tüüp (TALO Tüüpruumide nimestik)]],2)</f>
        <v>Tö</v>
      </c>
      <c r="J211" s="22" t="s">
        <v>4</v>
      </c>
      <c r="K211" s="18" t="s">
        <v>10</v>
      </c>
      <c r="L211" s="11" t="str">
        <f>IFERROR(VLOOKUP(Tabel1[[#This Row],[Üürnik]],'Lepingu lisa'!$AW$3:$AX$22,2,FALSE),"")</f>
        <v/>
      </c>
      <c r="M211" s="11" t="str">
        <f>IFERROR(VLOOKUP(Tabel1[[#This Row],[Jaotus]],Tabelid!L:M,2,FALSE),"")</f>
        <v>NONE</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35">
      <c r="A212" s="18" t="s">
        <v>184</v>
      </c>
      <c r="B212" s="19">
        <v>326</v>
      </c>
      <c r="C212" s="18" t="s">
        <v>56</v>
      </c>
      <c r="D212" s="18" t="s">
        <v>191</v>
      </c>
      <c r="E212" s="18" t="s">
        <v>87</v>
      </c>
      <c r="F212" s="53">
        <v>18.7</v>
      </c>
      <c r="G212" s="53"/>
      <c r="H212" s="18"/>
      <c r="I212" s="11" t="str">
        <f>LEFT(Tabel1[[#This Row],[Ruumi tüüp (TALO Tüüpruumide nimestik)]],2)</f>
        <v>Tö</v>
      </c>
      <c r="J212" s="22" t="s">
        <v>4</v>
      </c>
      <c r="K212" s="18" t="s">
        <v>10</v>
      </c>
      <c r="L212" s="11" t="str">
        <f>IFERROR(VLOOKUP(Tabel1[[#This Row],[Üürnik]],'Lepingu lisa'!$AW$3:$AX$22,2,FALSE),"")</f>
        <v/>
      </c>
      <c r="M212" s="11" t="str">
        <f>IFERROR(VLOOKUP(Tabel1[[#This Row],[Jaotus]],Tabelid!L:M,2,FALSE),"")</f>
        <v>NONE</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35">
      <c r="A213" s="18" t="s">
        <v>184</v>
      </c>
      <c r="B213" s="19">
        <v>327</v>
      </c>
      <c r="C213" s="18" t="s">
        <v>56</v>
      </c>
      <c r="D213" s="18" t="s">
        <v>191</v>
      </c>
      <c r="E213" s="18" t="s">
        <v>87</v>
      </c>
      <c r="F213" s="53">
        <v>18.7</v>
      </c>
      <c r="G213" s="53"/>
      <c r="H213" s="18"/>
      <c r="I213" s="11" t="str">
        <f>LEFT(Tabel1[[#This Row],[Ruumi tüüp (TALO Tüüpruumide nimestik)]],2)</f>
        <v>Tö</v>
      </c>
      <c r="J213" s="22" t="s">
        <v>4</v>
      </c>
      <c r="K213" s="18" t="s">
        <v>10</v>
      </c>
      <c r="L213" s="11" t="str">
        <f>IFERROR(VLOOKUP(Tabel1[[#This Row],[Üürnik]],'Lepingu lisa'!$AW$3:$AX$22,2,FALSE),"")</f>
        <v/>
      </c>
      <c r="M213" s="11" t="str">
        <f>IFERROR(VLOOKUP(Tabel1[[#This Row],[Jaotus]],Tabelid!L:M,2,FALSE),"")</f>
        <v>NONE</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35">
      <c r="A214" s="18" t="s">
        <v>184</v>
      </c>
      <c r="B214" s="19">
        <v>328</v>
      </c>
      <c r="C214" s="18" t="s">
        <v>102</v>
      </c>
      <c r="D214" s="18" t="s">
        <v>192</v>
      </c>
      <c r="E214" s="18" t="s">
        <v>104</v>
      </c>
      <c r="F214" s="53">
        <v>6.3</v>
      </c>
      <c r="G214" s="53"/>
      <c r="H214" s="18"/>
      <c r="I214" s="11" t="str">
        <f>LEFT(Tabel1[[#This Row],[Ruumi tüüp (TALO Tüüpruumide nimestik)]],2)</f>
        <v>Te</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35">
      <c r="A215" s="18" t="s">
        <v>184</v>
      </c>
      <c r="B215" s="19">
        <v>329</v>
      </c>
      <c r="C215" s="18" t="s">
        <v>56</v>
      </c>
      <c r="D215" s="18" t="s">
        <v>191</v>
      </c>
      <c r="E215" s="18" t="s">
        <v>87</v>
      </c>
      <c r="F215" s="53">
        <v>18.7</v>
      </c>
      <c r="G215" s="53"/>
      <c r="H215" s="18"/>
      <c r="I215" s="11" t="str">
        <f>LEFT(Tabel1[[#This Row],[Ruumi tüüp (TALO Tüüpruumide nimestik)]],2)</f>
        <v>Tö</v>
      </c>
      <c r="J215" s="22" t="s">
        <v>4</v>
      </c>
      <c r="K215" s="18" t="s">
        <v>10</v>
      </c>
      <c r="L215" s="11" t="str">
        <f>IFERROR(VLOOKUP(Tabel1[[#This Row],[Üürnik]],'Lepingu lisa'!$AW$3:$AX$22,2,FALSE),"")</f>
        <v/>
      </c>
      <c r="M215" s="11" t="str">
        <f>IFERROR(VLOOKUP(Tabel1[[#This Row],[Jaotus]],Tabelid!L:M,2,FALSE),"")</f>
        <v>NONE</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35">
      <c r="A216" s="18" t="s">
        <v>184</v>
      </c>
      <c r="B216" s="19">
        <v>330</v>
      </c>
      <c r="C216" s="18" t="s">
        <v>56</v>
      </c>
      <c r="D216" s="18" t="s">
        <v>191</v>
      </c>
      <c r="E216" s="18" t="s">
        <v>87</v>
      </c>
      <c r="F216" s="53">
        <v>18.8</v>
      </c>
      <c r="G216" s="53"/>
      <c r="H216" s="18"/>
      <c r="I216" s="11" t="str">
        <f>LEFT(Tabel1[[#This Row],[Ruumi tüüp (TALO Tüüpruumide nimestik)]],2)</f>
        <v>Tö</v>
      </c>
      <c r="J216" s="22" t="s">
        <v>4</v>
      </c>
      <c r="K216" s="18" t="s">
        <v>10</v>
      </c>
      <c r="L216" s="11" t="str">
        <f>IFERROR(VLOOKUP(Tabel1[[#This Row],[Üürnik]],'Lepingu lisa'!$AW$3:$AX$22,2,FALSE),"")</f>
        <v/>
      </c>
      <c r="M216" s="11" t="str">
        <f>IFERROR(VLOOKUP(Tabel1[[#This Row],[Jaotus]],Tabelid!L:M,2,FALSE),"")</f>
        <v>NONE</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35">
      <c r="A217" s="18" t="s">
        <v>184</v>
      </c>
      <c r="B217" s="19">
        <v>331</v>
      </c>
      <c r="C217" s="18" t="s">
        <v>56</v>
      </c>
      <c r="D217" s="18" t="s">
        <v>187</v>
      </c>
      <c r="E217" s="18" t="s">
        <v>164</v>
      </c>
      <c r="F217" s="53">
        <v>9.8000000000000007</v>
      </c>
      <c r="G217" s="53"/>
      <c r="H217" s="18"/>
      <c r="I217" s="11" t="str">
        <f>LEFT(Tabel1[[#This Row],[Ruumi tüüp (TALO Tüüpruumide nimestik)]],2)</f>
        <v>Nõ</v>
      </c>
      <c r="J217" s="22" t="s">
        <v>4</v>
      </c>
      <c r="K217" s="18" t="s">
        <v>10</v>
      </c>
      <c r="L217" s="11" t="str">
        <f>IFERROR(VLOOKUP(Tabel1[[#This Row],[Üürnik]],'Lepingu lisa'!$AW$3:$AX$22,2,FALSE),"")</f>
        <v/>
      </c>
      <c r="M217" s="11" t="str">
        <f>IFERROR(VLOOKUP(Tabel1[[#This Row],[Jaotus]],Tabelid!L:M,2,FALSE),"")</f>
        <v>NONE</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35">
      <c r="A218" s="18" t="s">
        <v>184</v>
      </c>
      <c r="B218" s="19">
        <v>332</v>
      </c>
      <c r="C218" s="18" t="s">
        <v>56</v>
      </c>
      <c r="D218" s="18" t="s">
        <v>191</v>
      </c>
      <c r="E218" s="18" t="s">
        <v>87</v>
      </c>
      <c r="F218" s="53">
        <v>18.8</v>
      </c>
      <c r="G218" s="53"/>
      <c r="H218" s="18"/>
      <c r="I218" s="11" t="str">
        <f>LEFT(Tabel1[[#This Row],[Ruumi tüüp (TALO Tüüpruumide nimestik)]],2)</f>
        <v>Tö</v>
      </c>
      <c r="J218" s="22" t="s">
        <v>4</v>
      </c>
      <c r="K218" s="18" t="s">
        <v>10</v>
      </c>
      <c r="L218" s="11" t="str">
        <f>IFERROR(VLOOKUP(Tabel1[[#This Row],[Üürnik]],'Lepingu lisa'!$AW$3:$AX$22,2,FALSE),"")</f>
        <v/>
      </c>
      <c r="M218" s="11" t="str">
        <f>IFERROR(VLOOKUP(Tabel1[[#This Row],[Jaotus]],Tabelid!L:M,2,FALSE),"")</f>
        <v>NONE</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35">
      <c r="A219" s="18" t="s">
        <v>184</v>
      </c>
      <c r="B219" s="19">
        <v>333</v>
      </c>
      <c r="C219" s="18" t="s">
        <v>56</v>
      </c>
      <c r="D219" s="18" t="s">
        <v>191</v>
      </c>
      <c r="E219" s="18" t="s">
        <v>87</v>
      </c>
      <c r="F219" s="53">
        <v>20.399999999999999</v>
      </c>
      <c r="G219" s="53"/>
      <c r="H219" s="18"/>
      <c r="I219" s="11" t="str">
        <f>LEFT(Tabel1[[#This Row],[Ruumi tüüp (TALO Tüüpruumide nimestik)]],2)</f>
        <v>Tö</v>
      </c>
      <c r="J219" s="22" t="s">
        <v>4</v>
      </c>
      <c r="K219" s="18" t="s">
        <v>10</v>
      </c>
      <c r="L219" s="11" t="str">
        <f>IFERROR(VLOOKUP(Tabel1[[#This Row],[Üürnik]],'Lepingu lisa'!$AW$3:$AX$22,2,FALSE),"")</f>
        <v/>
      </c>
      <c r="M219" s="11" t="str">
        <f>IFERROR(VLOOKUP(Tabel1[[#This Row],[Jaotus]],Tabelid!L:M,2,FALSE),"")</f>
        <v>NONE</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35">
      <c r="A220" s="18" t="s">
        <v>184</v>
      </c>
      <c r="B220" s="19">
        <v>334</v>
      </c>
      <c r="C220" s="18" t="s">
        <v>56</v>
      </c>
      <c r="D220" s="18" t="s">
        <v>193</v>
      </c>
      <c r="E220" s="18" t="s">
        <v>95</v>
      </c>
      <c r="F220" s="53">
        <v>11.7</v>
      </c>
      <c r="G220" s="53"/>
      <c r="H220" s="18"/>
      <c r="I220" s="11" t="str">
        <f>LEFT(Tabel1[[#This Row],[Ruumi tüüp (TALO Tüüpruumide nimestik)]],2)</f>
        <v>Pu</v>
      </c>
      <c r="J220" s="22" t="s">
        <v>4</v>
      </c>
      <c r="K220" s="18" t="s">
        <v>10</v>
      </c>
      <c r="L220" s="11" t="str">
        <f>IFERROR(VLOOKUP(Tabel1[[#This Row],[Üürnik]],'Lepingu lisa'!$AW$3:$AX$22,2,FALSE),"")</f>
        <v/>
      </c>
      <c r="M220" s="11" t="str">
        <f>IFERROR(VLOOKUP(Tabel1[[#This Row],[Jaotus]],Tabelid!L:M,2,FALSE),"")</f>
        <v>NONE</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35">
      <c r="A221" s="18" t="s">
        <v>184</v>
      </c>
      <c r="B221" s="19">
        <v>335</v>
      </c>
      <c r="C221" s="18" t="s">
        <v>56</v>
      </c>
      <c r="D221" s="18" t="s">
        <v>191</v>
      </c>
      <c r="E221" s="18" t="s">
        <v>87</v>
      </c>
      <c r="F221" s="53">
        <v>20.6</v>
      </c>
      <c r="G221" s="53"/>
      <c r="H221" s="18"/>
      <c r="I221" s="11" t="str">
        <f>LEFT(Tabel1[[#This Row],[Ruumi tüüp (TALO Tüüpruumide nimestik)]],2)</f>
        <v>Tö</v>
      </c>
      <c r="J221" s="22" t="s">
        <v>4</v>
      </c>
      <c r="K221" s="18" t="s">
        <v>10</v>
      </c>
      <c r="L221" s="11" t="str">
        <f>IFERROR(VLOOKUP(Tabel1[[#This Row],[Üürnik]],'Lepingu lisa'!$AW$3:$AX$22,2,FALSE),"")</f>
        <v/>
      </c>
      <c r="M221" s="11" t="str">
        <f>IFERROR(VLOOKUP(Tabel1[[#This Row],[Jaotus]],Tabelid!L:M,2,FALSE),"")</f>
        <v>NONE</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35">
      <c r="A222" s="18" t="s">
        <v>184</v>
      </c>
      <c r="B222" s="19">
        <v>336</v>
      </c>
      <c r="C222" s="18" t="s">
        <v>56</v>
      </c>
      <c r="D222" s="18" t="s">
        <v>191</v>
      </c>
      <c r="E222" s="18" t="s">
        <v>87</v>
      </c>
      <c r="F222" s="53">
        <v>19.5</v>
      </c>
      <c r="G222" s="53"/>
      <c r="H222" s="18"/>
      <c r="I222" s="11" t="str">
        <f>LEFT(Tabel1[[#This Row],[Ruumi tüüp (TALO Tüüpruumide nimestik)]],2)</f>
        <v>Tö</v>
      </c>
      <c r="J222" s="22" t="s">
        <v>4</v>
      </c>
      <c r="K222" s="18" t="s">
        <v>10</v>
      </c>
      <c r="L222" s="11" t="str">
        <f>IFERROR(VLOOKUP(Tabel1[[#This Row],[Üürnik]],'Lepingu lisa'!$AW$3:$AX$22,2,FALSE),"")</f>
        <v/>
      </c>
      <c r="M222" s="11" t="str">
        <f>IFERROR(VLOOKUP(Tabel1[[#This Row],[Jaotus]],Tabelid!L:M,2,FALSE),"")</f>
        <v>NONE</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35">
      <c r="A223" s="18" t="s">
        <v>184</v>
      </c>
      <c r="B223" s="19">
        <v>337</v>
      </c>
      <c r="C223" s="18" t="s">
        <v>56</v>
      </c>
      <c r="D223" s="18" t="s">
        <v>64</v>
      </c>
      <c r="E223" s="18" t="s">
        <v>85</v>
      </c>
      <c r="F223" s="53">
        <v>3</v>
      </c>
      <c r="G223" s="53"/>
      <c r="H223" s="18"/>
      <c r="I223" s="11" t="str">
        <f>LEFT(Tabel1[[#This Row],[Ruumi tüüp (TALO Tüüpruumide nimestik)]],2)</f>
        <v>Mä</v>
      </c>
      <c r="J223" s="22" t="s">
        <v>4</v>
      </c>
      <c r="K223" s="18" t="s">
        <v>10</v>
      </c>
      <c r="L223" s="11" t="str">
        <f>IFERROR(VLOOKUP(Tabel1[[#This Row],[Üürnik]],'Lepingu lisa'!$AW$3:$AX$22,2,FALSE),"")</f>
        <v/>
      </c>
      <c r="M223" s="11" t="str">
        <f>IFERROR(VLOOKUP(Tabel1[[#This Row],[Jaotus]],Tabelid!L:M,2,FALSE),"")</f>
        <v>NONE</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35">
      <c r="A224" s="18" t="s">
        <v>184</v>
      </c>
      <c r="B224" s="19">
        <v>338</v>
      </c>
      <c r="C224" s="18" t="s">
        <v>56</v>
      </c>
      <c r="D224" s="18" t="s">
        <v>64</v>
      </c>
      <c r="E224" s="18" t="s">
        <v>85</v>
      </c>
      <c r="F224" s="53">
        <v>3</v>
      </c>
      <c r="G224" s="53"/>
      <c r="H224" s="18"/>
      <c r="I224" s="11" t="str">
        <f>LEFT(Tabel1[[#This Row],[Ruumi tüüp (TALO Tüüpruumide nimestik)]],2)</f>
        <v>Mä</v>
      </c>
      <c r="J224" s="22" t="s">
        <v>4</v>
      </c>
      <c r="K224" s="18" t="s">
        <v>10</v>
      </c>
      <c r="L224" s="11" t="str">
        <f>IFERROR(VLOOKUP(Tabel1[[#This Row],[Üürnik]],'Lepingu lisa'!$AW$3:$AX$22,2,FALSE),"")</f>
        <v/>
      </c>
      <c r="M224" s="11" t="str">
        <f>IFERROR(VLOOKUP(Tabel1[[#This Row],[Jaotus]],Tabelid!L:M,2,FALSE),"")</f>
        <v>NONE</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35">
      <c r="A225" s="18" t="s">
        <v>184</v>
      </c>
      <c r="B225" s="19">
        <v>339</v>
      </c>
      <c r="C225" s="18" t="s">
        <v>56</v>
      </c>
      <c r="D225" s="18" t="s">
        <v>64</v>
      </c>
      <c r="E225" s="18" t="s">
        <v>85</v>
      </c>
      <c r="F225" s="53">
        <v>2.9</v>
      </c>
      <c r="G225" s="53"/>
      <c r="H225" s="18"/>
      <c r="I225" s="11" t="str">
        <f>LEFT(Tabel1[[#This Row],[Ruumi tüüp (TALO Tüüpruumide nimestik)]],2)</f>
        <v>Mä</v>
      </c>
      <c r="J225" s="22" t="s">
        <v>4</v>
      </c>
      <c r="K225" s="18" t="s">
        <v>10</v>
      </c>
      <c r="L225" s="11" t="str">
        <f>IFERROR(VLOOKUP(Tabel1[[#This Row],[Üürnik]],'Lepingu lisa'!$AW$3:$AX$22,2,FALSE),"")</f>
        <v/>
      </c>
      <c r="M225" s="11" t="str">
        <f>IFERROR(VLOOKUP(Tabel1[[#This Row],[Jaotus]],Tabelid!L:M,2,FALSE),"")</f>
        <v>NONE</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35">
      <c r="A226" s="18" t="s">
        <v>184</v>
      </c>
      <c r="B226" s="19">
        <v>340</v>
      </c>
      <c r="C226" s="18" t="s">
        <v>56</v>
      </c>
      <c r="D226" s="18" t="s">
        <v>71</v>
      </c>
      <c r="E226" s="18" t="s">
        <v>58</v>
      </c>
      <c r="F226" s="53">
        <v>3.2</v>
      </c>
      <c r="G226" s="53"/>
      <c r="H226" s="18"/>
      <c r="I226" s="11" t="str">
        <f>LEFT(Tabel1[[#This Row],[Ruumi tüüp (TALO Tüüpruumide nimestik)]],2)</f>
        <v>Ül</v>
      </c>
      <c r="J226" s="22" t="s">
        <v>4</v>
      </c>
      <c r="K226" s="18" t="s">
        <v>10</v>
      </c>
      <c r="L226" s="11" t="str">
        <f>IFERROR(VLOOKUP(Tabel1[[#This Row],[Üürnik]],'Lepingu lisa'!$AW$3:$AX$22,2,FALSE),"")</f>
        <v/>
      </c>
      <c r="M226" s="11" t="str">
        <f>IFERROR(VLOOKUP(Tabel1[[#This Row],[Jaotus]],Tabelid!L:M,2,FALSE),"")</f>
        <v>NONE</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35">
      <c r="A227" s="18" t="s">
        <v>184</v>
      </c>
      <c r="B227" s="19">
        <v>341</v>
      </c>
      <c r="C227" s="18" t="s">
        <v>72</v>
      </c>
      <c r="D227" s="18" t="s">
        <v>98</v>
      </c>
      <c r="E227" s="18" t="s">
        <v>58</v>
      </c>
      <c r="F227" s="53">
        <v>23.8</v>
      </c>
      <c r="G227" s="53"/>
      <c r="H227" s="18"/>
      <c r="I227" s="11" t="str">
        <f>LEFT(Tabel1[[#This Row],[Ruumi tüüp (TALO Tüüpruumide nimestik)]],2)</f>
        <v>Ül</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35">
      <c r="A228" s="18" t="s">
        <v>184</v>
      </c>
      <c r="B228" s="19">
        <v>342</v>
      </c>
      <c r="C228" s="18" t="s">
        <v>56</v>
      </c>
      <c r="D228" s="18" t="s">
        <v>191</v>
      </c>
      <c r="E228" s="18" t="s">
        <v>87</v>
      </c>
      <c r="F228" s="53">
        <v>15.5</v>
      </c>
      <c r="G228" s="53"/>
      <c r="H228" s="18"/>
      <c r="I228" s="11" t="str">
        <f>LEFT(Tabel1[[#This Row],[Ruumi tüüp (TALO Tüüpruumide nimestik)]],2)</f>
        <v>Tö</v>
      </c>
      <c r="J228" s="22" t="s">
        <v>4</v>
      </c>
      <c r="K228" s="18" t="s">
        <v>10</v>
      </c>
      <c r="L228" s="11" t="str">
        <f>IFERROR(VLOOKUP(Tabel1[[#This Row],[Üürnik]],'Lepingu lisa'!$AW$3:$AX$22,2,FALSE),"")</f>
        <v/>
      </c>
      <c r="M228" s="11" t="str">
        <f>IFERROR(VLOOKUP(Tabel1[[#This Row],[Jaotus]],Tabelid!L:M,2,FALSE),"")</f>
        <v>NONE</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35">
      <c r="A229" s="18" t="s">
        <v>184</v>
      </c>
      <c r="B229" s="19" t="s">
        <v>194</v>
      </c>
      <c r="C229" s="18" t="s">
        <v>56</v>
      </c>
      <c r="D229" s="18" t="s">
        <v>191</v>
      </c>
      <c r="E229" s="18" t="s">
        <v>87</v>
      </c>
      <c r="F229" s="53">
        <v>18</v>
      </c>
      <c r="G229" s="53"/>
      <c r="H229" s="18"/>
      <c r="I229" s="11" t="str">
        <f>LEFT(Tabel1[[#This Row],[Ruumi tüüp (TALO Tüüpruumide nimestik)]],2)</f>
        <v>Tö</v>
      </c>
      <c r="J229" s="22" t="s">
        <v>4</v>
      </c>
      <c r="K229" s="18" t="s">
        <v>10</v>
      </c>
      <c r="L229" s="11" t="str">
        <f>IFERROR(VLOOKUP(Tabel1[[#This Row],[Üürnik]],'Lepingu lisa'!$AW$3:$AX$22,2,FALSE),"")</f>
        <v/>
      </c>
      <c r="M229" s="11" t="str">
        <f>IFERROR(VLOOKUP(Tabel1[[#This Row],[Jaotus]],Tabelid!L:M,2,FALSE),"")</f>
        <v>NONE</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35">
      <c r="A230" s="18" t="s">
        <v>184</v>
      </c>
      <c r="B230" s="19" t="s">
        <v>195</v>
      </c>
      <c r="C230" s="18" t="s">
        <v>56</v>
      </c>
      <c r="D230" s="18" t="s">
        <v>191</v>
      </c>
      <c r="E230" s="18" t="s">
        <v>87</v>
      </c>
      <c r="F230" s="53">
        <v>13.9</v>
      </c>
      <c r="G230" s="53"/>
      <c r="H230" s="18"/>
      <c r="I230" s="11" t="str">
        <f>LEFT(Tabel1[[#This Row],[Ruumi tüüp (TALO Tüüpruumide nimestik)]],2)</f>
        <v>Tö</v>
      </c>
      <c r="J230" s="22" t="s">
        <v>4</v>
      </c>
      <c r="K230" s="18" t="s">
        <v>10</v>
      </c>
      <c r="L230" s="11" t="str">
        <f>IFERROR(VLOOKUP(Tabel1[[#This Row],[Üürnik]],'Lepingu lisa'!$AW$3:$AX$22,2,FALSE),"")</f>
        <v/>
      </c>
      <c r="M230" s="11" t="str">
        <f>IFERROR(VLOOKUP(Tabel1[[#This Row],[Jaotus]],Tabelid!L:M,2,FALSE),"")</f>
        <v>NONE</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35">
      <c r="A231" s="18" t="s">
        <v>184</v>
      </c>
      <c r="B231" s="19">
        <v>343</v>
      </c>
      <c r="C231" s="18" t="s">
        <v>56</v>
      </c>
      <c r="D231" s="18" t="s">
        <v>191</v>
      </c>
      <c r="E231" s="18" t="s">
        <v>87</v>
      </c>
      <c r="F231" s="53">
        <v>13.9</v>
      </c>
      <c r="G231" s="53"/>
      <c r="H231" s="18"/>
      <c r="I231" s="11" t="str">
        <f>LEFT(Tabel1[[#This Row],[Ruumi tüüp (TALO Tüüpruumide nimestik)]],2)</f>
        <v>Tö</v>
      </c>
      <c r="J231" s="22" t="s">
        <v>4</v>
      </c>
      <c r="K231" s="18" t="s">
        <v>10</v>
      </c>
      <c r="L231" s="11" t="str">
        <f>IFERROR(VLOOKUP(Tabel1[[#This Row],[Üürnik]],'Lepingu lisa'!$AW$3:$AX$22,2,FALSE),"")</f>
        <v/>
      </c>
      <c r="M231" s="11" t="str">
        <f>IFERROR(VLOOKUP(Tabel1[[#This Row],[Jaotus]],Tabelid!L:M,2,FALSE),"")</f>
        <v>NONE</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35">
      <c r="A232" s="18" t="s">
        <v>184</v>
      </c>
      <c r="B232" s="19" t="s">
        <v>196</v>
      </c>
      <c r="C232" s="18" t="s">
        <v>56</v>
      </c>
      <c r="D232" s="18" t="s">
        <v>191</v>
      </c>
      <c r="E232" s="18" t="s">
        <v>87</v>
      </c>
      <c r="F232" s="53">
        <v>15.5</v>
      </c>
      <c r="G232" s="53"/>
      <c r="H232" s="18"/>
      <c r="I232" s="11" t="str">
        <f>LEFT(Tabel1[[#This Row],[Ruumi tüüp (TALO Tüüpruumide nimestik)]],2)</f>
        <v>Tö</v>
      </c>
      <c r="J232" s="22" t="s">
        <v>4</v>
      </c>
      <c r="K232" s="18" t="s">
        <v>10</v>
      </c>
      <c r="L232" s="11" t="str">
        <f>IFERROR(VLOOKUP(Tabel1[[#This Row],[Üürnik]],'Lepingu lisa'!$AW$3:$AX$22,2,FALSE),"")</f>
        <v/>
      </c>
      <c r="M232" s="11" t="str">
        <f>IFERROR(VLOOKUP(Tabel1[[#This Row],[Jaotus]],Tabelid!L:M,2,FALSE),"")</f>
        <v>NONE</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35">
      <c r="A233" s="18" t="s">
        <v>184</v>
      </c>
      <c r="B233" s="19" t="s">
        <v>197</v>
      </c>
      <c r="C233" s="18" t="s">
        <v>56</v>
      </c>
      <c r="D233" s="18" t="s">
        <v>191</v>
      </c>
      <c r="E233" s="18" t="s">
        <v>87</v>
      </c>
      <c r="F233" s="53">
        <v>15.5</v>
      </c>
      <c r="G233" s="53"/>
      <c r="H233" s="18"/>
      <c r="I233" s="11" t="str">
        <f>LEFT(Tabel1[[#This Row],[Ruumi tüüp (TALO Tüüpruumide nimestik)]],2)</f>
        <v>Tö</v>
      </c>
      <c r="J233" s="22" t="s">
        <v>4</v>
      </c>
      <c r="K233" s="18" t="s">
        <v>10</v>
      </c>
      <c r="L233" s="11" t="str">
        <f>IFERROR(VLOOKUP(Tabel1[[#This Row],[Üürnik]],'Lepingu lisa'!$AW$3:$AX$22,2,FALSE),"")</f>
        <v/>
      </c>
      <c r="M233" s="11" t="str">
        <f>IFERROR(VLOOKUP(Tabel1[[#This Row],[Jaotus]],Tabelid!L:M,2,FALSE),"")</f>
        <v>NONE</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35">
      <c r="A234" s="18" t="s">
        <v>184</v>
      </c>
      <c r="B234" s="19">
        <v>344</v>
      </c>
      <c r="C234" s="18" t="s">
        <v>56</v>
      </c>
      <c r="D234" s="18" t="s">
        <v>186</v>
      </c>
      <c r="E234" s="18" t="s">
        <v>87</v>
      </c>
      <c r="F234" s="53">
        <v>50.5</v>
      </c>
      <c r="G234" s="53"/>
      <c r="H234" s="18"/>
      <c r="I234" s="11" t="str">
        <f>LEFT(Tabel1[[#This Row],[Ruumi tüüp (TALO Tüüpruumide nimestik)]],2)</f>
        <v>Tö</v>
      </c>
      <c r="J234" s="22" t="s">
        <v>4</v>
      </c>
      <c r="K234" s="18" t="s">
        <v>10</v>
      </c>
      <c r="L234" s="11" t="str">
        <f>IFERROR(VLOOKUP(Tabel1[[#This Row],[Üürnik]],'Lepingu lisa'!$AW$3:$AX$22,2,FALSE),"")</f>
        <v/>
      </c>
      <c r="M234" s="11" t="str">
        <f>IFERROR(VLOOKUP(Tabel1[[#This Row],[Jaotus]],Tabelid!L:M,2,FALSE),"")</f>
        <v>NONE</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35">
      <c r="A235" s="18" t="s">
        <v>184</v>
      </c>
      <c r="B235" s="19">
        <v>345</v>
      </c>
      <c r="C235" s="18" t="s">
        <v>56</v>
      </c>
      <c r="D235" s="18" t="s">
        <v>191</v>
      </c>
      <c r="E235" s="18" t="s">
        <v>87</v>
      </c>
      <c r="F235" s="53">
        <v>14.8</v>
      </c>
      <c r="G235" s="53"/>
      <c r="H235" s="18"/>
      <c r="I235" s="11" t="str">
        <f>LEFT(Tabel1[[#This Row],[Ruumi tüüp (TALO Tüüpruumide nimestik)]],2)</f>
        <v>Tö</v>
      </c>
      <c r="J235" s="22" t="s">
        <v>4</v>
      </c>
      <c r="K235" s="18" t="s">
        <v>10</v>
      </c>
      <c r="L235" s="11" t="str">
        <f>IFERROR(VLOOKUP(Tabel1[[#This Row],[Üürnik]],'Lepingu lisa'!$AW$3:$AX$22,2,FALSE),"")</f>
        <v/>
      </c>
      <c r="M235" s="11" t="str">
        <f>IFERROR(VLOOKUP(Tabel1[[#This Row],[Jaotus]],Tabelid!L:M,2,FALSE),"")</f>
        <v>NONE</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35">
      <c r="A236" s="18" t="s">
        <v>184</v>
      </c>
      <c r="B236" s="19" t="s">
        <v>198</v>
      </c>
      <c r="C236" s="18" t="s">
        <v>56</v>
      </c>
      <c r="D236" s="18" t="s">
        <v>191</v>
      </c>
      <c r="E236" s="18" t="s">
        <v>87</v>
      </c>
      <c r="F236" s="53">
        <v>13.7</v>
      </c>
      <c r="G236" s="53"/>
      <c r="H236" s="18"/>
      <c r="I236" s="11" t="str">
        <f>LEFT(Tabel1[[#This Row],[Ruumi tüüp (TALO Tüüpruumide nimestik)]],2)</f>
        <v>Tö</v>
      </c>
      <c r="J236" s="22" t="s">
        <v>4</v>
      </c>
      <c r="K236" s="18" t="s">
        <v>10</v>
      </c>
      <c r="L236" s="11" t="str">
        <f>IFERROR(VLOOKUP(Tabel1[[#This Row],[Üürnik]],'Lepingu lisa'!$AW$3:$AX$22,2,FALSE),"")</f>
        <v/>
      </c>
      <c r="M236" s="11" t="str">
        <f>IFERROR(VLOOKUP(Tabel1[[#This Row],[Jaotus]],Tabelid!L:M,2,FALSE),"")</f>
        <v>NONE</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35">
      <c r="A237" s="18" t="s">
        <v>184</v>
      </c>
      <c r="B237" s="19" t="s">
        <v>199</v>
      </c>
      <c r="C237" s="18" t="s">
        <v>56</v>
      </c>
      <c r="D237" s="18" t="s">
        <v>191</v>
      </c>
      <c r="E237" s="18" t="s">
        <v>87</v>
      </c>
      <c r="F237" s="53">
        <v>17.100000000000001</v>
      </c>
      <c r="G237" s="53"/>
      <c r="H237" s="18"/>
      <c r="I237" s="11" t="str">
        <f>LEFT(Tabel1[[#This Row],[Ruumi tüüp (TALO Tüüpruumide nimestik)]],2)</f>
        <v>Tö</v>
      </c>
      <c r="J237" s="22" t="s">
        <v>4</v>
      </c>
      <c r="K237" s="18" t="s">
        <v>10</v>
      </c>
      <c r="L237" s="11" t="str">
        <f>IFERROR(VLOOKUP(Tabel1[[#This Row],[Üürnik]],'Lepingu lisa'!$AW$3:$AX$22,2,FALSE),"")</f>
        <v/>
      </c>
      <c r="M237" s="11" t="str">
        <f>IFERROR(VLOOKUP(Tabel1[[#This Row],[Jaotus]],Tabelid!L:M,2,FALSE),"")</f>
        <v>NONE</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35">
      <c r="A238" s="18" t="s">
        <v>184</v>
      </c>
      <c r="B238" s="19">
        <v>346</v>
      </c>
      <c r="C238" s="18" t="s">
        <v>72</v>
      </c>
      <c r="D238" s="18" t="s">
        <v>123</v>
      </c>
      <c r="E238" s="18" t="s">
        <v>58</v>
      </c>
      <c r="F238" s="53">
        <v>3.4</v>
      </c>
      <c r="G238" s="53"/>
      <c r="H238" s="18"/>
      <c r="I238" s="11" t="str">
        <f>LEFT(Tabel1[[#This Row],[Ruumi tüüp (TALO Tüüpruumide nimestik)]],2)</f>
        <v>Ül</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35">
      <c r="A239" s="18" t="s">
        <v>184</v>
      </c>
      <c r="B239" s="19">
        <v>347</v>
      </c>
      <c r="C239" s="18" t="s">
        <v>72</v>
      </c>
      <c r="D239" s="18" t="s">
        <v>124</v>
      </c>
      <c r="E239" s="18" t="s">
        <v>58</v>
      </c>
      <c r="F239" s="53">
        <v>3.4</v>
      </c>
      <c r="G239" s="53"/>
      <c r="H239" s="18"/>
      <c r="I239" s="11" t="str">
        <f>LEFT(Tabel1[[#This Row],[Ruumi tüüp (TALO Tüüpruumide nimestik)]],2)</f>
        <v>Ül</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35">
      <c r="A240" s="18" t="s">
        <v>184</v>
      </c>
      <c r="B240" s="19">
        <v>348</v>
      </c>
      <c r="C240" s="18" t="s">
        <v>56</v>
      </c>
      <c r="D240" s="18" t="s">
        <v>61</v>
      </c>
      <c r="E240" s="18" t="s">
        <v>58</v>
      </c>
      <c r="F240" s="53">
        <v>20.3</v>
      </c>
      <c r="G240" s="53"/>
      <c r="H240" s="18"/>
      <c r="I240" s="11" t="str">
        <f>LEFT(Tabel1[[#This Row],[Ruumi tüüp (TALO Tüüpruumide nimestik)]],2)</f>
        <v>Ül</v>
      </c>
      <c r="J240" s="22" t="s">
        <v>4</v>
      </c>
      <c r="K240" s="18" t="s">
        <v>10</v>
      </c>
      <c r="L240" s="11" t="str">
        <f>IFERROR(VLOOKUP(Tabel1[[#This Row],[Üürnik]],'Lepingu lisa'!$AW$3:$AX$22,2,FALSE),"")</f>
        <v/>
      </c>
      <c r="M240" s="11" t="str">
        <f>IFERROR(VLOOKUP(Tabel1[[#This Row],[Jaotus]],Tabelid!L:M,2,FALSE),"")</f>
        <v>NONE</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35">
      <c r="A241" s="18" t="s">
        <v>184</v>
      </c>
      <c r="B241" s="19">
        <v>349</v>
      </c>
      <c r="C241" s="18" t="s">
        <v>56</v>
      </c>
      <c r="D241" s="18" t="s">
        <v>189</v>
      </c>
      <c r="E241" s="18" t="s">
        <v>164</v>
      </c>
      <c r="F241" s="53">
        <v>29.2</v>
      </c>
      <c r="G241" s="53"/>
      <c r="H241" s="18"/>
      <c r="I241" s="11" t="str">
        <f>LEFT(Tabel1[[#This Row],[Ruumi tüüp (TALO Tüüpruumide nimestik)]],2)</f>
        <v>Nõ</v>
      </c>
      <c r="J241" s="22" t="s">
        <v>4</v>
      </c>
      <c r="K241" s="18" t="s">
        <v>10</v>
      </c>
      <c r="L241" s="11" t="str">
        <f>IFERROR(VLOOKUP(Tabel1[[#This Row],[Üürnik]],'Lepingu lisa'!$AW$3:$AX$22,2,FALSE),"")</f>
        <v/>
      </c>
      <c r="M241" s="11" t="str">
        <f>IFERROR(VLOOKUP(Tabel1[[#This Row],[Jaotus]],Tabelid!L:M,2,FALSE),"")</f>
        <v>NONE</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35">
      <c r="A242" s="18" t="s">
        <v>184</v>
      </c>
      <c r="B242" s="19">
        <v>350</v>
      </c>
      <c r="C242" s="18" t="s">
        <v>56</v>
      </c>
      <c r="D242" s="18" t="s">
        <v>187</v>
      </c>
      <c r="E242" s="18" t="s">
        <v>164</v>
      </c>
      <c r="F242" s="53">
        <v>6.8</v>
      </c>
      <c r="G242" s="53"/>
      <c r="H242" s="18"/>
      <c r="I242" s="11" t="str">
        <f>LEFT(Tabel1[[#This Row],[Ruumi tüüp (TALO Tüüpruumide nimestik)]],2)</f>
        <v>Nõ</v>
      </c>
      <c r="J242" s="22" t="s">
        <v>4</v>
      </c>
      <c r="K242" s="18" t="s">
        <v>10</v>
      </c>
      <c r="L242" s="11" t="str">
        <f>IFERROR(VLOOKUP(Tabel1[[#This Row],[Üürnik]],'Lepingu lisa'!$AW$3:$AX$22,2,FALSE),"")</f>
        <v/>
      </c>
      <c r="M242" s="11" t="str">
        <f>IFERROR(VLOOKUP(Tabel1[[#This Row],[Jaotus]],Tabelid!L:M,2,FALSE),"")</f>
        <v>NONE</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35">
      <c r="A243" s="18" t="s">
        <v>184</v>
      </c>
      <c r="B243" s="19">
        <v>351</v>
      </c>
      <c r="C243" s="18" t="s">
        <v>56</v>
      </c>
      <c r="D243" s="18" t="s">
        <v>200</v>
      </c>
      <c r="E243" s="18" t="s">
        <v>116</v>
      </c>
      <c r="F243" s="53">
        <v>9.3000000000000007</v>
      </c>
      <c r="G243" s="53"/>
      <c r="H243" s="18"/>
      <c r="I243" s="11" t="str">
        <f>LEFT(Tabel1[[#This Row],[Ruumi tüüp (TALO Tüüpruumide nimestik)]],2)</f>
        <v>Ab</v>
      </c>
      <c r="J243" s="22" t="s">
        <v>4</v>
      </c>
      <c r="K243" s="18" t="s">
        <v>10</v>
      </c>
      <c r="L243" s="11" t="str">
        <f>IFERROR(VLOOKUP(Tabel1[[#This Row],[Üürnik]],'Lepingu lisa'!$AW$3:$AX$22,2,FALSE),"")</f>
        <v/>
      </c>
      <c r="M243" s="11" t="str">
        <f>IFERROR(VLOOKUP(Tabel1[[#This Row],[Jaotus]],Tabelid!L:M,2,FALSE),"")</f>
        <v>NONE</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35">
      <c r="A244" s="18" t="s">
        <v>184</v>
      </c>
      <c r="B244" s="19">
        <v>352</v>
      </c>
      <c r="C244" s="18" t="s">
        <v>102</v>
      </c>
      <c r="D244" s="18" t="s">
        <v>106</v>
      </c>
      <c r="E244" s="18" t="s">
        <v>104</v>
      </c>
      <c r="F244" s="53">
        <v>5.2</v>
      </c>
      <c r="G244" s="53"/>
      <c r="H244" s="18"/>
      <c r="I244" s="11" t="str">
        <f>LEFT(Tabel1[[#This Row],[Ruumi tüüp (TALO Tüüpruumide nimestik)]],2)</f>
        <v>Te</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35">
      <c r="A245" s="18" t="s">
        <v>184</v>
      </c>
      <c r="B245" s="19">
        <v>353</v>
      </c>
      <c r="C245" s="18" t="s">
        <v>56</v>
      </c>
      <c r="D245" s="18" t="s">
        <v>191</v>
      </c>
      <c r="E245" s="18" t="s">
        <v>87</v>
      </c>
      <c r="F245" s="53">
        <v>13.4</v>
      </c>
      <c r="G245" s="53"/>
      <c r="H245" s="18"/>
      <c r="I245" s="11" t="str">
        <f>LEFT(Tabel1[[#This Row],[Ruumi tüüp (TALO Tüüpruumide nimestik)]],2)</f>
        <v>Tö</v>
      </c>
      <c r="J245" s="22" t="s">
        <v>4</v>
      </c>
      <c r="K245" s="18" t="s">
        <v>10</v>
      </c>
      <c r="L245" s="11" t="str">
        <f>IFERROR(VLOOKUP(Tabel1[[#This Row],[Üürnik]],'Lepingu lisa'!$AW$3:$AX$22,2,FALSE),"")</f>
        <v/>
      </c>
      <c r="M245" s="11" t="str">
        <f>IFERROR(VLOOKUP(Tabel1[[#This Row],[Jaotus]],Tabelid!L:M,2,FALSE),"")</f>
        <v>NONE</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35">
      <c r="A246" s="18" t="s">
        <v>184</v>
      </c>
      <c r="B246" s="19">
        <v>354</v>
      </c>
      <c r="C246" s="18" t="s">
        <v>56</v>
      </c>
      <c r="D246" s="18" t="s">
        <v>191</v>
      </c>
      <c r="E246" s="18" t="s">
        <v>87</v>
      </c>
      <c r="F246" s="53">
        <v>15.8</v>
      </c>
      <c r="G246" s="53"/>
      <c r="H246" s="18"/>
      <c r="I246" s="11" t="str">
        <f>LEFT(Tabel1[[#This Row],[Ruumi tüüp (TALO Tüüpruumide nimestik)]],2)</f>
        <v>Tö</v>
      </c>
      <c r="J246" s="22" t="s">
        <v>4</v>
      </c>
      <c r="K246" s="18" t="s">
        <v>10</v>
      </c>
      <c r="L246" s="11" t="str">
        <f>IFERROR(VLOOKUP(Tabel1[[#This Row],[Üürnik]],'Lepingu lisa'!$AW$3:$AX$22,2,FALSE),"")</f>
        <v/>
      </c>
      <c r="M246" s="11" t="str">
        <f>IFERROR(VLOOKUP(Tabel1[[#This Row],[Jaotus]],Tabelid!L:M,2,FALSE),"")</f>
        <v>NONE</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35">
      <c r="A247" s="18" t="s">
        <v>184</v>
      </c>
      <c r="B247" s="19">
        <v>355</v>
      </c>
      <c r="C247" s="18" t="s">
        <v>56</v>
      </c>
      <c r="D247" s="18" t="s">
        <v>191</v>
      </c>
      <c r="E247" s="18" t="s">
        <v>87</v>
      </c>
      <c r="F247" s="53">
        <v>17.100000000000001</v>
      </c>
      <c r="G247" s="53"/>
      <c r="H247" s="18"/>
      <c r="I247" s="11" t="str">
        <f>LEFT(Tabel1[[#This Row],[Ruumi tüüp (TALO Tüüpruumide nimestik)]],2)</f>
        <v>Tö</v>
      </c>
      <c r="J247" s="22" t="s">
        <v>4</v>
      </c>
      <c r="K247" s="18" t="s">
        <v>10</v>
      </c>
      <c r="L247" s="11" t="str">
        <f>IFERROR(VLOOKUP(Tabel1[[#This Row],[Üürnik]],'Lepingu lisa'!$AW$3:$AX$22,2,FALSE),"")</f>
        <v/>
      </c>
      <c r="M247" s="11" t="str">
        <f>IFERROR(VLOOKUP(Tabel1[[#This Row],[Jaotus]],Tabelid!L:M,2,FALSE),"")</f>
        <v>NONE</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35">
      <c r="A248" s="18" t="s">
        <v>184</v>
      </c>
      <c r="B248" s="19" t="s">
        <v>201</v>
      </c>
      <c r="C248" s="18" t="s">
        <v>56</v>
      </c>
      <c r="D248" s="18" t="s">
        <v>191</v>
      </c>
      <c r="E248" s="18" t="s">
        <v>87</v>
      </c>
      <c r="F248" s="53">
        <v>16.100000000000001</v>
      </c>
      <c r="G248" s="53"/>
      <c r="H248" s="18"/>
      <c r="I248" s="11" t="str">
        <f>LEFT(Tabel1[[#This Row],[Ruumi tüüp (TALO Tüüpruumide nimestik)]],2)</f>
        <v>Tö</v>
      </c>
      <c r="J248" s="22" t="s">
        <v>4</v>
      </c>
      <c r="K248" s="18" t="s">
        <v>10</v>
      </c>
      <c r="L248" s="11" t="str">
        <f>IFERROR(VLOOKUP(Tabel1[[#This Row],[Üürnik]],'Lepingu lisa'!$AW$3:$AX$22,2,FALSE),"")</f>
        <v/>
      </c>
      <c r="M248" s="11" t="str">
        <f>IFERROR(VLOOKUP(Tabel1[[#This Row],[Jaotus]],Tabelid!L:M,2,FALSE),"")</f>
        <v>NONE</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35">
      <c r="A249" s="18" t="s">
        <v>184</v>
      </c>
      <c r="B249" s="19" t="s">
        <v>202</v>
      </c>
      <c r="C249" s="18" t="s">
        <v>56</v>
      </c>
      <c r="D249" s="18" t="s">
        <v>191</v>
      </c>
      <c r="E249" s="18" t="s">
        <v>87</v>
      </c>
      <c r="F249" s="53">
        <v>14.5</v>
      </c>
      <c r="G249" s="53"/>
      <c r="H249" s="18"/>
      <c r="I249" s="11" t="str">
        <f>LEFT(Tabel1[[#This Row],[Ruumi tüüp (TALO Tüüpruumide nimestik)]],2)</f>
        <v>Tö</v>
      </c>
      <c r="J249" s="22" t="s">
        <v>4</v>
      </c>
      <c r="K249" s="18" t="s">
        <v>10</v>
      </c>
      <c r="L249" s="11" t="str">
        <f>IFERROR(VLOOKUP(Tabel1[[#This Row],[Üürnik]],'Lepingu lisa'!$AW$3:$AX$22,2,FALSE),"")</f>
        <v/>
      </c>
      <c r="M249" s="11" t="str">
        <f>IFERROR(VLOOKUP(Tabel1[[#This Row],[Jaotus]],Tabelid!L:M,2,FALSE),"")</f>
        <v>NONE</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35">
      <c r="A250" s="18" t="s">
        <v>184</v>
      </c>
      <c r="B250" s="19">
        <v>356</v>
      </c>
      <c r="C250" s="18" t="s">
        <v>56</v>
      </c>
      <c r="D250" s="18" t="s">
        <v>191</v>
      </c>
      <c r="E250" s="18" t="s">
        <v>87</v>
      </c>
      <c r="F250" s="53">
        <v>16.100000000000001</v>
      </c>
      <c r="G250" s="53"/>
      <c r="H250" s="18"/>
      <c r="I250" s="11" t="str">
        <f>LEFT(Tabel1[[#This Row],[Ruumi tüüp (TALO Tüüpruumide nimestik)]],2)</f>
        <v>Tö</v>
      </c>
      <c r="J250" s="22" t="s">
        <v>4</v>
      </c>
      <c r="K250" s="18" t="s">
        <v>10</v>
      </c>
      <c r="L250" s="11" t="str">
        <f>IFERROR(VLOOKUP(Tabel1[[#This Row],[Üürnik]],'Lepingu lisa'!$AW$3:$AX$22,2,FALSE),"")</f>
        <v/>
      </c>
      <c r="M250" s="11" t="str">
        <f>IFERROR(VLOOKUP(Tabel1[[#This Row],[Jaotus]],Tabelid!L:M,2,FALSE),"")</f>
        <v>NONE</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35">
      <c r="A251" s="18" t="s">
        <v>184</v>
      </c>
      <c r="B251" s="19" t="s">
        <v>203</v>
      </c>
      <c r="C251" s="18" t="s">
        <v>56</v>
      </c>
      <c r="D251" s="18" t="s">
        <v>191</v>
      </c>
      <c r="E251" s="18" t="s">
        <v>87</v>
      </c>
      <c r="F251" s="53">
        <v>16.100000000000001</v>
      </c>
      <c r="G251" s="53"/>
      <c r="H251" s="18"/>
      <c r="I251" s="11" t="str">
        <f>LEFT(Tabel1[[#This Row],[Ruumi tüüp (TALO Tüüpruumide nimestik)]],2)</f>
        <v>Tö</v>
      </c>
      <c r="J251" s="22" t="s">
        <v>4</v>
      </c>
      <c r="K251" s="18" t="s">
        <v>10</v>
      </c>
      <c r="L251" s="11" t="str">
        <f>IFERROR(VLOOKUP(Tabel1[[#This Row],[Üürnik]],'Lepingu lisa'!$AW$3:$AX$22,2,FALSE),"")</f>
        <v/>
      </c>
      <c r="M251" s="11" t="str">
        <f>IFERROR(VLOOKUP(Tabel1[[#This Row],[Jaotus]],Tabelid!L:M,2,FALSE),"")</f>
        <v>NONE</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35">
      <c r="A252" s="18" t="s">
        <v>184</v>
      </c>
      <c r="B252" s="19" t="s">
        <v>204</v>
      </c>
      <c r="C252" s="18" t="s">
        <v>56</v>
      </c>
      <c r="D252" s="18" t="s">
        <v>191</v>
      </c>
      <c r="E252" s="18" t="s">
        <v>87</v>
      </c>
      <c r="F252" s="53">
        <v>16.100000000000001</v>
      </c>
      <c r="G252" s="53"/>
      <c r="H252" s="18"/>
      <c r="I252" s="11" t="str">
        <f>LEFT(Tabel1[[#This Row],[Ruumi tüüp (TALO Tüüpruumide nimestik)]],2)</f>
        <v>Tö</v>
      </c>
      <c r="J252" s="22" t="s">
        <v>4</v>
      </c>
      <c r="K252" s="18" t="s">
        <v>10</v>
      </c>
      <c r="L252" s="11" t="str">
        <f>IFERROR(VLOOKUP(Tabel1[[#This Row],[Üürnik]],'Lepingu lisa'!$AW$3:$AX$22,2,FALSE),"")</f>
        <v/>
      </c>
      <c r="M252" s="11" t="str">
        <f>IFERROR(VLOOKUP(Tabel1[[#This Row],[Jaotus]],Tabelid!L:M,2,FALSE),"")</f>
        <v>NONE</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35">
      <c r="A253" s="18" t="s">
        <v>184</v>
      </c>
      <c r="B253" s="19">
        <v>357</v>
      </c>
      <c r="C253" s="18" t="s">
        <v>56</v>
      </c>
      <c r="D253" s="18" t="s">
        <v>191</v>
      </c>
      <c r="E253" s="18" t="s">
        <v>87</v>
      </c>
      <c r="F253" s="53">
        <v>16.100000000000001</v>
      </c>
      <c r="G253" s="53"/>
      <c r="H253" s="18"/>
      <c r="I253" s="11" t="str">
        <f>LEFT(Tabel1[[#This Row],[Ruumi tüüp (TALO Tüüpruumide nimestik)]],2)</f>
        <v>Tö</v>
      </c>
      <c r="J253" s="22" t="s">
        <v>4</v>
      </c>
      <c r="K253" s="18" t="s">
        <v>10</v>
      </c>
      <c r="L253" s="11" t="str">
        <f>IFERROR(VLOOKUP(Tabel1[[#This Row],[Üürnik]],'Lepingu lisa'!$AW$3:$AX$22,2,FALSE),"")</f>
        <v/>
      </c>
      <c r="M253" s="11" t="str">
        <f>IFERROR(VLOOKUP(Tabel1[[#This Row],[Jaotus]],Tabelid!L:M,2,FALSE),"")</f>
        <v>NONE</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35">
      <c r="A254" s="18" t="s">
        <v>184</v>
      </c>
      <c r="B254" s="19" t="s">
        <v>205</v>
      </c>
      <c r="C254" s="18" t="s">
        <v>56</v>
      </c>
      <c r="D254" s="18" t="s">
        <v>191</v>
      </c>
      <c r="E254" s="18" t="s">
        <v>87</v>
      </c>
      <c r="F254" s="53">
        <v>16.100000000000001</v>
      </c>
      <c r="G254" s="53"/>
      <c r="H254" s="18"/>
      <c r="I254" s="11" t="str">
        <f>LEFT(Tabel1[[#This Row],[Ruumi tüüp (TALO Tüüpruumide nimestik)]],2)</f>
        <v>Tö</v>
      </c>
      <c r="J254" s="22" t="s">
        <v>4</v>
      </c>
      <c r="K254" s="18" t="s">
        <v>10</v>
      </c>
      <c r="L254" s="11" t="str">
        <f>IFERROR(VLOOKUP(Tabel1[[#This Row],[Üürnik]],'Lepingu lisa'!$AW$3:$AX$22,2,FALSE),"")</f>
        <v/>
      </c>
      <c r="M254" s="11" t="str">
        <f>IFERROR(VLOOKUP(Tabel1[[#This Row],[Jaotus]],Tabelid!L:M,2,FALSE),"")</f>
        <v>NONE</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35">
      <c r="A255" s="18" t="s">
        <v>184</v>
      </c>
      <c r="B255" s="19" t="s">
        <v>206</v>
      </c>
      <c r="C255" s="18" t="s">
        <v>56</v>
      </c>
      <c r="D255" s="18" t="s">
        <v>191</v>
      </c>
      <c r="E255" s="18" t="s">
        <v>87</v>
      </c>
      <c r="F255" s="53">
        <v>16.100000000000001</v>
      </c>
      <c r="G255" s="53"/>
      <c r="H255" s="18"/>
      <c r="I255" s="11" t="str">
        <f>LEFT(Tabel1[[#This Row],[Ruumi tüüp (TALO Tüüpruumide nimestik)]],2)</f>
        <v>Tö</v>
      </c>
      <c r="J255" s="22" t="s">
        <v>4</v>
      </c>
      <c r="K255" s="18" t="s">
        <v>10</v>
      </c>
      <c r="L255" s="11" t="str">
        <f>IFERROR(VLOOKUP(Tabel1[[#This Row],[Üürnik]],'Lepingu lisa'!$AW$3:$AX$22,2,FALSE),"")</f>
        <v/>
      </c>
      <c r="M255" s="11" t="str">
        <f>IFERROR(VLOOKUP(Tabel1[[#This Row],[Jaotus]],Tabelid!L:M,2,FALSE),"")</f>
        <v>NONE</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35">
      <c r="A256" s="18" t="s">
        <v>184</v>
      </c>
      <c r="B256" s="19">
        <v>358</v>
      </c>
      <c r="C256" s="18" t="s">
        <v>56</v>
      </c>
      <c r="D256" s="18" t="s">
        <v>191</v>
      </c>
      <c r="E256" s="18" t="s">
        <v>87</v>
      </c>
      <c r="F256" s="53">
        <v>16.100000000000001</v>
      </c>
      <c r="G256" s="53"/>
      <c r="H256" s="18"/>
      <c r="I256" s="11" t="str">
        <f>LEFT(Tabel1[[#This Row],[Ruumi tüüp (TALO Tüüpruumide nimestik)]],2)</f>
        <v>Tö</v>
      </c>
      <c r="J256" s="22" t="s">
        <v>4</v>
      </c>
      <c r="K256" s="18" t="s">
        <v>10</v>
      </c>
      <c r="L256" s="11" t="str">
        <f>IFERROR(VLOOKUP(Tabel1[[#This Row],[Üürnik]],'Lepingu lisa'!$AW$3:$AX$22,2,FALSE),"")</f>
        <v/>
      </c>
      <c r="M256" s="11" t="str">
        <f>IFERROR(VLOOKUP(Tabel1[[#This Row],[Jaotus]],Tabelid!L:M,2,FALSE),"")</f>
        <v>NONE</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35">
      <c r="A257" s="18" t="s">
        <v>184</v>
      </c>
      <c r="B257" s="19" t="s">
        <v>207</v>
      </c>
      <c r="C257" s="18" t="s">
        <v>56</v>
      </c>
      <c r="D257" s="18" t="s">
        <v>191</v>
      </c>
      <c r="E257" s="18" t="s">
        <v>87</v>
      </c>
      <c r="F257" s="53">
        <v>17.7</v>
      </c>
      <c r="G257" s="53"/>
      <c r="H257" s="18"/>
      <c r="I257" s="11" t="str">
        <f>LEFT(Tabel1[[#This Row],[Ruumi tüüp (TALO Tüüpruumide nimestik)]],2)</f>
        <v>Tö</v>
      </c>
      <c r="J257" s="22" t="s">
        <v>4</v>
      </c>
      <c r="K257" s="18" t="s">
        <v>10</v>
      </c>
      <c r="L257" s="11" t="str">
        <f>IFERROR(VLOOKUP(Tabel1[[#This Row],[Üürnik]],'Lepingu lisa'!$AW$3:$AX$22,2,FALSE),"")</f>
        <v/>
      </c>
      <c r="M257" s="11" t="str">
        <f>IFERROR(VLOOKUP(Tabel1[[#This Row],[Jaotus]],Tabelid!L:M,2,FALSE),"")</f>
        <v>NONE</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35">
      <c r="A258" s="18" t="s">
        <v>184</v>
      </c>
      <c r="B258" s="19" t="s">
        <v>208</v>
      </c>
      <c r="C258" s="18" t="s">
        <v>56</v>
      </c>
      <c r="D258" s="18" t="s">
        <v>191</v>
      </c>
      <c r="E258" s="18" t="s">
        <v>87</v>
      </c>
      <c r="F258" s="53">
        <v>16.100000000000001</v>
      </c>
      <c r="G258" s="53"/>
      <c r="H258" s="18"/>
      <c r="I258" s="11" t="str">
        <f>LEFT(Tabel1[[#This Row],[Ruumi tüüp (TALO Tüüpruumide nimestik)]],2)</f>
        <v>Tö</v>
      </c>
      <c r="J258" s="22" t="s">
        <v>4</v>
      </c>
      <c r="K258" s="18" t="s">
        <v>10</v>
      </c>
      <c r="L258" s="11" t="str">
        <f>IFERROR(VLOOKUP(Tabel1[[#This Row],[Üürnik]],'Lepingu lisa'!$AW$3:$AX$22,2,FALSE),"")</f>
        <v/>
      </c>
      <c r="M258" s="11" t="str">
        <f>IFERROR(VLOOKUP(Tabel1[[#This Row],[Jaotus]],Tabelid!L:M,2,FALSE),"")</f>
        <v>NONE</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35">
      <c r="A259" s="18" t="s">
        <v>184</v>
      </c>
      <c r="B259" s="19">
        <v>359</v>
      </c>
      <c r="C259" s="18" t="s">
        <v>56</v>
      </c>
      <c r="D259" s="18" t="s">
        <v>193</v>
      </c>
      <c r="E259" s="18" t="s">
        <v>95</v>
      </c>
      <c r="F259" s="53">
        <v>12.9</v>
      </c>
      <c r="G259" s="53"/>
      <c r="H259" s="18"/>
      <c r="I259" s="11" t="str">
        <f>LEFT(Tabel1[[#This Row],[Ruumi tüüp (TALO Tüüpruumide nimestik)]],2)</f>
        <v>Pu</v>
      </c>
      <c r="J259" s="22" t="s">
        <v>4</v>
      </c>
      <c r="K259" s="18" t="s">
        <v>10</v>
      </c>
      <c r="L259" s="11" t="str">
        <f>IFERROR(VLOOKUP(Tabel1[[#This Row],[Üürnik]],'Lepingu lisa'!$AW$3:$AX$22,2,FALSE),"")</f>
        <v/>
      </c>
      <c r="M259" s="11" t="str">
        <f>IFERROR(VLOOKUP(Tabel1[[#This Row],[Jaotus]],Tabelid!L:M,2,FALSE),"")</f>
        <v>NONE</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35">
      <c r="A260" s="18" t="s">
        <v>184</v>
      </c>
      <c r="B260" s="19">
        <v>360</v>
      </c>
      <c r="C260" s="18" t="s">
        <v>56</v>
      </c>
      <c r="D260" s="18" t="s">
        <v>187</v>
      </c>
      <c r="E260" s="18" t="s">
        <v>164</v>
      </c>
      <c r="F260" s="53">
        <v>6.9</v>
      </c>
      <c r="G260" s="53"/>
      <c r="H260" s="18"/>
      <c r="I260" s="11" t="str">
        <f>LEFT(Tabel1[[#This Row],[Ruumi tüüp (TALO Tüüpruumide nimestik)]],2)</f>
        <v>Nõ</v>
      </c>
      <c r="J260" s="22" t="s">
        <v>4</v>
      </c>
      <c r="K260" s="18" t="s">
        <v>10</v>
      </c>
      <c r="L260" s="11" t="str">
        <f>IFERROR(VLOOKUP(Tabel1[[#This Row],[Üürnik]],'Lepingu lisa'!$AW$3:$AX$22,2,FALSE),"")</f>
        <v/>
      </c>
      <c r="M260" s="11" t="str">
        <f>IFERROR(VLOOKUP(Tabel1[[#This Row],[Jaotus]],Tabelid!L:M,2,FALSE),"")</f>
        <v>NONE</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35">
      <c r="A261" s="18" t="s">
        <v>184</v>
      </c>
      <c r="B261" s="19">
        <v>361</v>
      </c>
      <c r="C261" s="18" t="s">
        <v>102</v>
      </c>
      <c r="D261" s="18" t="s">
        <v>209</v>
      </c>
      <c r="E261" s="18" t="s">
        <v>104</v>
      </c>
      <c r="F261" s="53">
        <v>3.1</v>
      </c>
      <c r="G261" s="53"/>
      <c r="H261" s="18"/>
      <c r="I261" s="11" t="str">
        <f>LEFT(Tabel1[[#This Row],[Ruumi tüüp (TALO Tüüpruumide nimestik)]],2)</f>
        <v>Te</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35">
      <c r="A262" s="18" t="s">
        <v>184</v>
      </c>
      <c r="B262" s="19">
        <v>362</v>
      </c>
      <c r="C262" s="18" t="s">
        <v>56</v>
      </c>
      <c r="D262" s="18" t="s">
        <v>187</v>
      </c>
      <c r="E262" s="18" t="s">
        <v>164</v>
      </c>
      <c r="F262" s="53">
        <v>8.8000000000000007</v>
      </c>
      <c r="G262" s="53"/>
      <c r="H262" s="18"/>
      <c r="I262" s="11" t="str">
        <f>LEFT(Tabel1[[#This Row],[Ruumi tüüp (TALO Tüüpruumide nimestik)]],2)</f>
        <v>Nõ</v>
      </c>
      <c r="J262" s="22" t="s">
        <v>4</v>
      </c>
      <c r="K262" s="18" t="s">
        <v>10</v>
      </c>
      <c r="L262" s="11" t="str">
        <f>IFERROR(VLOOKUP(Tabel1[[#This Row],[Üürnik]],'Lepingu lisa'!$AW$3:$AX$22,2,FALSE),"")</f>
        <v/>
      </c>
      <c r="M262" s="11" t="str">
        <f>IFERROR(VLOOKUP(Tabel1[[#This Row],[Jaotus]],Tabelid!L:M,2,FALSE),"")</f>
        <v>NONE</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35">
      <c r="A263" s="18" t="s">
        <v>184</v>
      </c>
      <c r="B263" s="19">
        <v>363</v>
      </c>
      <c r="C263" s="18" t="s">
        <v>56</v>
      </c>
      <c r="D263" s="18" t="s">
        <v>71</v>
      </c>
      <c r="E263" s="18" t="s">
        <v>58</v>
      </c>
      <c r="F263" s="53">
        <v>132.4</v>
      </c>
      <c r="G263" s="53"/>
      <c r="H263" s="18"/>
      <c r="I263" s="11" t="str">
        <f>LEFT(Tabel1[[#This Row],[Ruumi tüüp (TALO Tüüpruumide nimestik)]],2)</f>
        <v>Ül</v>
      </c>
      <c r="J263" s="22" t="s">
        <v>4</v>
      </c>
      <c r="K263" s="18" t="s">
        <v>10</v>
      </c>
      <c r="L263" s="11" t="str">
        <f>IFERROR(VLOOKUP(Tabel1[[#This Row],[Üürnik]],'Lepingu lisa'!$AW$3:$AX$22,2,FALSE),"")</f>
        <v/>
      </c>
      <c r="M263" s="11" t="str">
        <f>IFERROR(VLOOKUP(Tabel1[[#This Row],[Jaotus]],Tabelid!L:M,2,FALSE),"")</f>
        <v>NONE</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35">
      <c r="A264" s="18" t="s">
        <v>184</v>
      </c>
      <c r="B264" s="19" t="s">
        <v>210</v>
      </c>
      <c r="C264" s="18" t="s">
        <v>56</v>
      </c>
      <c r="D264" s="18" t="s">
        <v>190</v>
      </c>
      <c r="E264" s="18" t="s">
        <v>58</v>
      </c>
      <c r="F264" s="53">
        <v>3.8</v>
      </c>
      <c r="G264" s="53"/>
      <c r="H264" s="18"/>
      <c r="I264" s="11" t="str">
        <f>LEFT(Tabel1[[#This Row],[Ruumi tüüp (TALO Tüüpruumide nimestik)]],2)</f>
        <v>Ül</v>
      </c>
      <c r="J264" s="22" t="s">
        <v>4</v>
      </c>
      <c r="K264" s="18" t="s">
        <v>10</v>
      </c>
      <c r="L264" s="11" t="str">
        <f>IFERROR(VLOOKUP(Tabel1[[#This Row],[Üürnik]],'Lepingu lisa'!$AW$3:$AX$22,2,FALSE),"")</f>
        <v/>
      </c>
      <c r="M264" s="11" t="str">
        <f>IFERROR(VLOOKUP(Tabel1[[#This Row],[Jaotus]],Tabelid!L:M,2,FALSE),"")</f>
        <v>NONE</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35">
      <c r="A265" s="18" t="s">
        <v>184</v>
      </c>
      <c r="B265" s="19">
        <v>364</v>
      </c>
      <c r="C265" s="18" t="s">
        <v>56</v>
      </c>
      <c r="D265" s="18" t="s">
        <v>191</v>
      </c>
      <c r="E265" s="18" t="s">
        <v>87</v>
      </c>
      <c r="F265" s="53">
        <v>16.100000000000001</v>
      </c>
      <c r="G265" s="53"/>
      <c r="H265" s="18"/>
      <c r="I265" s="11" t="str">
        <f>LEFT(Tabel1[[#This Row],[Ruumi tüüp (TALO Tüüpruumide nimestik)]],2)</f>
        <v>Tö</v>
      </c>
      <c r="J265" s="22" t="s">
        <v>4</v>
      </c>
      <c r="K265" s="18" t="s">
        <v>10</v>
      </c>
      <c r="L265" s="11" t="str">
        <f>IFERROR(VLOOKUP(Tabel1[[#This Row],[Üürnik]],'Lepingu lisa'!$AW$3:$AX$22,2,FALSE),"")</f>
        <v/>
      </c>
      <c r="M265" s="11" t="str">
        <f>IFERROR(VLOOKUP(Tabel1[[#This Row],[Jaotus]],Tabelid!L:M,2,FALSE),"")</f>
        <v>NONE</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35">
      <c r="A266" s="18" t="s">
        <v>184</v>
      </c>
      <c r="B266" s="19" t="s">
        <v>211</v>
      </c>
      <c r="C266" s="18" t="s">
        <v>56</v>
      </c>
      <c r="D266" s="18" t="s">
        <v>191</v>
      </c>
      <c r="E266" s="18" t="s">
        <v>87</v>
      </c>
      <c r="F266" s="53">
        <v>16.100000000000001</v>
      </c>
      <c r="G266" s="53"/>
      <c r="H266" s="18"/>
      <c r="I266" s="11" t="str">
        <f>LEFT(Tabel1[[#This Row],[Ruumi tüüp (TALO Tüüpruumide nimestik)]],2)</f>
        <v>Tö</v>
      </c>
      <c r="J266" s="22" t="s">
        <v>4</v>
      </c>
      <c r="K266" s="18" t="s">
        <v>10</v>
      </c>
      <c r="L266" s="11" t="str">
        <f>IFERROR(VLOOKUP(Tabel1[[#This Row],[Üürnik]],'Lepingu lisa'!$AW$3:$AX$22,2,FALSE),"")</f>
        <v/>
      </c>
      <c r="M266" s="11" t="str">
        <f>IFERROR(VLOOKUP(Tabel1[[#This Row],[Jaotus]],Tabelid!L:M,2,FALSE),"")</f>
        <v>NONE</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35">
      <c r="A267" s="18" t="s">
        <v>184</v>
      </c>
      <c r="B267" s="19" t="s">
        <v>212</v>
      </c>
      <c r="C267" s="18" t="s">
        <v>56</v>
      </c>
      <c r="D267" s="18" t="s">
        <v>191</v>
      </c>
      <c r="E267" s="18" t="s">
        <v>87</v>
      </c>
      <c r="F267" s="53">
        <v>17.7</v>
      </c>
      <c r="G267" s="53"/>
      <c r="H267" s="18"/>
      <c r="I267" s="11" t="str">
        <f>LEFT(Tabel1[[#This Row],[Ruumi tüüp (TALO Tüüpruumide nimestik)]],2)</f>
        <v>Tö</v>
      </c>
      <c r="J267" s="22" t="s">
        <v>4</v>
      </c>
      <c r="K267" s="18" t="s">
        <v>10</v>
      </c>
      <c r="L267" s="11" t="str">
        <f>IFERROR(VLOOKUP(Tabel1[[#This Row],[Üürnik]],'Lepingu lisa'!$AW$3:$AX$22,2,FALSE),"")</f>
        <v/>
      </c>
      <c r="M267" s="11" t="str">
        <f>IFERROR(VLOOKUP(Tabel1[[#This Row],[Jaotus]],Tabelid!L:M,2,FALSE),"")</f>
        <v>NONE</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35">
      <c r="A268" s="18" t="s">
        <v>184</v>
      </c>
      <c r="B268" s="19">
        <v>365</v>
      </c>
      <c r="C268" s="18" t="s">
        <v>56</v>
      </c>
      <c r="D268" s="18" t="s">
        <v>191</v>
      </c>
      <c r="E268" s="18" t="s">
        <v>87</v>
      </c>
      <c r="F268" s="53">
        <v>16.100000000000001</v>
      </c>
      <c r="G268" s="53"/>
      <c r="H268" s="18"/>
      <c r="I268" s="11" t="str">
        <f>LEFT(Tabel1[[#This Row],[Ruumi tüüp (TALO Tüüpruumide nimestik)]],2)</f>
        <v>Tö</v>
      </c>
      <c r="J268" s="22" t="s">
        <v>4</v>
      </c>
      <c r="K268" s="18" t="s">
        <v>10</v>
      </c>
      <c r="L268" s="11" t="str">
        <f>IFERROR(VLOOKUP(Tabel1[[#This Row],[Üürnik]],'Lepingu lisa'!$AW$3:$AX$22,2,FALSE),"")</f>
        <v/>
      </c>
      <c r="M268" s="11" t="str">
        <f>IFERROR(VLOOKUP(Tabel1[[#This Row],[Jaotus]],Tabelid!L:M,2,FALSE),"")</f>
        <v>NONE</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35">
      <c r="A269" s="18" t="s">
        <v>184</v>
      </c>
      <c r="B269" s="19" t="s">
        <v>213</v>
      </c>
      <c r="C269" s="18" t="s">
        <v>56</v>
      </c>
      <c r="D269" s="18" t="s">
        <v>191</v>
      </c>
      <c r="E269" s="18" t="s">
        <v>87</v>
      </c>
      <c r="F269" s="53">
        <v>15.3</v>
      </c>
      <c r="G269" s="53"/>
      <c r="H269" s="18"/>
      <c r="I269" s="11" t="str">
        <f>LEFT(Tabel1[[#This Row],[Ruumi tüüp (TALO Tüüpruumide nimestik)]],2)</f>
        <v>Tö</v>
      </c>
      <c r="J269" s="22" t="s">
        <v>4</v>
      </c>
      <c r="K269" s="18" t="s">
        <v>10</v>
      </c>
      <c r="L269" s="11" t="str">
        <f>IFERROR(VLOOKUP(Tabel1[[#This Row],[Üürnik]],'Lepingu lisa'!$AW$3:$AX$22,2,FALSE),"")</f>
        <v/>
      </c>
      <c r="M269" s="11" t="str">
        <f>IFERROR(VLOOKUP(Tabel1[[#This Row],[Jaotus]],Tabelid!L:M,2,FALSE),"")</f>
        <v>NONE</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35">
      <c r="A270" s="18" t="s">
        <v>184</v>
      </c>
      <c r="B270" s="19" t="s">
        <v>214</v>
      </c>
      <c r="C270" s="18" t="s">
        <v>56</v>
      </c>
      <c r="D270" s="18" t="s">
        <v>191</v>
      </c>
      <c r="E270" s="18" t="s">
        <v>87</v>
      </c>
      <c r="F270" s="53">
        <v>16.100000000000001</v>
      </c>
      <c r="G270" s="53"/>
      <c r="H270" s="18"/>
      <c r="I270" s="11" t="str">
        <f>LEFT(Tabel1[[#This Row],[Ruumi tüüp (TALO Tüüpruumide nimestik)]],2)</f>
        <v>Tö</v>
      </c>
      <c r="J270" s="22" t="s">
        <v>4</v>
      </c>
      <c r="K270" s="18" t="s">
        <v>10</v>
      </c>
      <c r="L270" s="11" t="str">
        <f>IFERROR(VLOOKUP(Tabel1[[#This Row],[Üürnik]],'Lepingu lisa'!$AW$3:$AX$22,2,FALSE),"")</f>
        <v/>
      </c>
      <c r="M270" s="11" t="str">
        <f>IFERROR(VLOOKUP(Tabel1[[#This Row],[Jaotus]],Tabelid!L:M,2,FALSE),"")</f>
        <v>NONE</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35">
      <c r="A271" s="18" t="s">
        <v>184</v>
      </c>
      <c r="B271" s="19">
        <v>366</v>
      </c>
      <c r="C271" s="18" t="s">
        <v>56</v>
      </c>
      <c r="D271" s="18" t="s">
        <v>64</v>
      </c>
      <c r="E271" s="18" t="s">
        <v>85</v>
      </c>
      <c r="F271" s="53">
        <v>3.3</v>
      </c>
      <c r="G271" s="53"/>
      <c r="H271" s="18"/>
      <c r="I271" s="11" t="str">
        <f>LEFT(Tabel1[[#This Row],[Ruumi tüüp (TALO Tüüpruumide nimestik)]],2)</f>
        <v>Mä</v>
      </c>
      <c r="J271" s="22" t="s">
        <v>4</v>
      </c>
      <c r="K271" s="18" t="s">
        <v>10</v>
      </c>
      <c r="L271" s="11" t="str">
        <f>IFERROR(VLOOKUP(Tabel1[[#This Row],[Üürnik]],'Lepingu lisa'!$AW$3:$AX$22,2,FALSE),"")</f>
        <v/>
      </c>
      <c r="M271" s="11" t="str">
        <f>IFERROR(VLOOKUP(Tabel1[[#This Row],[Jaotus]],Tabelid!L:M,2,FALSE),"")</f>
        <v>NONE</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35">
      <c r="A272" s="18" t="s">
        <v>184</v>
      </c>
      <c r="B272" s="19">
        <v>367</v>
      </c>
      <c r="C272" s="18" t="s">
        <v>56</v>
      </c>
      <c r="D272" s="18" t="s">
        <v>64</v>
      </c>
      <c r="E272" s="18" t="s">
        <v>85</v>
      </c>
      <c r="F272" s="53">
        <v>3.2</v>
      </c>
      <c r="G272" s="53"/>
      <c r="H272" s="18"/>
      <c r="I272" s="11" t="str">
        <f>LEFT(Tabel1[[#This Row],[Ruumi tüüp (TALO Tüüpruumide nimestik)]],2)</f>
        <v>Mä</v>
      </c>
      <c r="J272" s="22" t="s">
        <v>4</v>
      </c>
      <c r="K272" s="18" t="s">
        <v>10</v>
      </c>
      <c r="L272" s="11" t="str">
        <f>IFERROR(VLOOKUP(Tabel1[[#This Row],[Üürnik]],'Lepingu lisa'!$AW$3:$AX$22,2,FALSE),"")</f>
        <v/>
      </c>
      <c r="M272" s="11" t="str">
        <f>IFERROR(VLOOKUP(Tabel1[[#This Row],[Jaotus]],Tabelid!L:M,2,FALSE),"")</f>
        <v>NONE</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35">
      <c r="A273" s="18" t="s">
        <v>184</v>
      </c>
      <c r="B273" s="19">
        <v>368</v>
      </c>
      <c r="C273" s="18" t="s">
        <v>56</v>
      </c>
      <c r="D273" s="18" t="s">
        <v>71</v>
      </c>
      <c r="E273" s="18" t="s">
        <v>58</v>
      </c>
      <c r="F273" s="53">
        <v>2</v>
      </c>
      <c r="G273" s="53"/>
      <c r="H273" s="18"/>
      <c r="I273" s="11" t="str">
        <f>LEFT(Tabel1[[#This Row],[Ruumi tüüp (TALO Tüüpruumide nimestik)]],2)</f>
        <v>Ül</v>
      </c>
      <c r="J273" s="22" t="s">
        <v>4</v>
      </c>
      <c r="K273" s="18" t="s">
        <v>10</v>
      </c>
      <c r="L273" s="11" t="str">
        <f>IFERROR(VLOOKUP(Tabel1[[#This Row],[Üürnik]],'Lepingu lisa'!$AW$3:$AX$22,2,FALSE),"")</f>
        <v/>
      </c>
      <c r="M273" s="11" t="str">
        <f>IFERROR(VLOOKUP(Tabel1[[#This Row],[Jaotus]],Tabelid!L:M,2,FALSE),"")</f>
        <v>NONE</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35">
      <c r="A274" s="18" t="s">
        <v>184</v>
      </c>
      <c r="B274" s="19">
        <v>369</v>
      </c>
      <c r="C274" s="18" t="s">
        <v>72</v>
      </c>
      <c r="D274" s="18" t="s">
        <v>131</v>
      </c>
      <c r="E274" s="18" t="s">
        <v>58</v>
      </c>
      <c r="F274" s="53">
        <v>24</v>
      </c>
      <c r="G274" s="53"/>
      <c r="H274" s="18"/>
      <c r="I274" s="11" t="str">
        <f>LEFT(Tabel1[[#This Row],[Ruumi tüüp (TALO Tüüpruumide nimestik)]],2)</f>
        <v>Ül</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35">
      <c r="A275" s="18" t="s">
        <v>184</v>
      </c>
      <c r="B275" s="19">
        <v>370</v>
      </c>
      <c r="C275" s="18" t="s">
        <v>56</v>
      </c>
      <c r="D275" s="18" t="s">
        <v>191</v>
      </c>
      <c r="E275" s="18" t="s">
        <v>87</v>
      </c>
      <c r="F275" s="53">
        <v>14.5</v>
      </c>
      <c r="G275" s="53"/>
      <c r="H275" s="18"/>
      <c r="I275" s="11" t="str">
        <f>LEFT(Tabel1[[#This Row],[Ruumi tüüp (TALO Tüüpruumide nimestik)]],2)</f>
        <v>Tö</v>
      </c>
      <c r="J275" s="22" t="s">
        <v>4</v>
      </c>
      <c r="K275" s="18" t="s">
        <v>10</v>
      </c>
      <c r="L275" s="11" t="str">
        <f>IFERROR(VLOOKUP(Tabel1[[#This Row],[Üürnik]],'Lepingu lisa'!$AW$3:$AX$22,2,FALSE),"")</f>
        <v/>
      </c>
      <c r="M275" s="11" t="str">
        <f>IFERROR(VLOOKUP(Tabel1[[#This Row],[Jaotus]],Tabelid!L:M,2,FALSE),"")</f>
        <v>NONE</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35">
      <c r="A276" s="18" t="s">
        <v>184</v>
      </c>
      <c r="B276" s="19" t="s">
        <v>215</v>
      </c>
      <c r="C276" s="18" t="s">
        <v>56</v>
      </c>
      <c r="D276" s="18" t="s">
        <v>191</v>
      </c>
      <c r="E276" s="18" t="s">
        <v>87</v>
      </c>
      <c r="F276" s="53">
        <v>13.1</v>
      </c>
      <c r="G276" s="53"/>
      <c r="H276" s="18"/>
      <c r="I276" s="11" t="str">
        <f>LEFT(Tabel1[[#This Row],[Ruumi tüüp (TALO Tüüpruumide nimestik)]],2)</f>
        <v>Tö</v>
      </c>
      <c r="J276" s="22" t="s">
        <v>4</v>
      </c>
      <c r="K276" s="18" t="s">
        <v>10</v>
      </c>
      <c r="L276" s="11" t="str">
        <f>IFERROR(VLOOKUP(Tabel1[[#This Row],[Üürnik]],'Lepingu lisa'!$AW$3:$AX$22,2,FALSE),"")</f>
        <v/>
      </c>
      <c r="M276" s="11" t="str">
        <f>IFERROR(VLOOKUP(Tabel1[[#This Row],[Jaotus]],Tabelid!L:M,2,FALSE),"")</f>
        <v>NONE</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35">
      <c r="A277" s="18" t="s">
        <v>184</v>
      </c>
      <c r="B277" s="19" t="s">
        <v>216</v>
      </c>
      <c r="C277" s="18" t="s">
        <v>56</v>
      </c>
      <c r="D277" s="18" t="s">
        <v>191</v>
      </c>
      <c r="E277" s="18" t="s">
        <v>87</v>
      </c>
      <c r="F277" s="53">
        <v>16.8</v>
      </c>
      <c r="G277" s="53"/>
      <c r="H277" s="18"/>
      <c r="I277" s="11" t="str">
        <f>LEFT(Tabel1[[#This Row],[Ruumi tüüp (TALO Tüüpruumide nimestik)]],2)</f>
        <v>Tö</v>
      </c>
      <c r="J277" s="22" t="s">
        <v>4</v>
      </c>
      <c r="K277" s="18" t="s">
        <v>10</v>
      </c>
      <c r="L277" s="11" t="str">
        <f>IFERROR(VLOOKUP(Tabel1[[#This Row],[Üürnik]],'Lepingu lisa'!$AW$3:$AX$22,2,FALSE),"")</f>
        <v/>
      </c>
      <c r="M277" s="11" t="str">
        <f>IFERROR(VLOOKUP(Tabel1[[#This Row],[Jaotus]],Tabelid!L:M,2,FALSE),"")</f>
        <v>NONE</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35">
      <c r="A278" s="18" t="s">
        <v>184</v>
      </c>
      <c r="B278" s="19">
        <v>371</v>
      </c>
      <c r="C278" s="18" t="s">
        <v>56</v>
      </c>
      <c r="D278" s="18" t="s">
        <v>191</v>
      </c>
      <c r="E278" s="18" t="s">
        <v>87</v>
      </c>
      <c r="F278" s="53">
        <v>13.1</v>
      </c>
      <c r="G278" s="53"/>
      <c r="H278" s="18"/>
      <c r="I278" s="11" t="str">
        <f>LEFT(Tabel1[[#This Row],[Ruumi tüüp (TALO Tüüpruumide nimestik)]],2)</f>
        <v>Tö</v>
      </c>
      <c r="J278" s="22" t="s">
        <v>4</v>
      </c>
      <c r="K278" s="18" t="s">
        <v>10</v>
      </c>
      <c r="L278" s="11" t="str">
        <f>IFERROR(VLOOKUP(Tabel1[[#This Row],[Üürnik]],'Lepingu lisa'!$AW$3:$AX$22,2,FALSE),"")</f>
        <v/>
      </c>
      <c r="M278" s="11" t="str">
        <f>IFERROR(VLOOKUP(Tabel1[[#This Row],[Jaotus]],Tabelid!L:M,2,FALSE),"")</f>
        <v>NONE</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35">
      <c r="A279" s="18" t="s">
        <v>184</v>
      </c>
      <c r="B279" s="19" t="s">
        <v>217</v>
      </c>
      <c r="C279" s="18" t="s">
        <v>56</v>
      </c>
      <c r="D279" s="18" t="s">
        <v>191</v>
      </c>
      <c r="E279" s="18" t="s">
        <v>87</v>
      </c>
      <c r="F279" s="53">
        <v>14.5</v>
      </c>
      <c r="G279" s="53"/>
      <c r="H279" s="18"/>
      <c r="I279" s="11" t="str">
        <f>LEFT(Tabel1[[#This Row],[Ruumi tüüp (TALO Tüüpruumide nimestik)]],2)</f>
        <v>Tö</v>
      </c>
      <c r="J279" s="22" t="s">
        <v>4</v>
      </c>
      <c r="K279" s="18" t="s">
        <v>10</v>
      </c>
      <c r="L279" s="11" t="str">
        <f>IFERROR(VLOOKUP(Tabel1[[#This Row],[Üürnik]],'Lepingu lisa'!$AW$3:$AX$22,2,FALSE),"")</f>
        <v/>
      </c>
      <c r="M279" s="11" t="str">
        <f>IFERROR(VLOOKUP(Tabel1[[#This Row],[Jaotus]],Tabelid!L:M,2,FALSE),"")</f>
        <v>NONE</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35">
      <c r="A280" s="18" t="s">
        <v>184</v>
      </c>
      <c r="B280" s="19" t="s">
        <v>218</v>
      </c>
      <c r="C280" s="18" t="s">
        <v>56</v>
      </c>
      <c r="D280" s="18" t="s">
        <v>191</v>
      </c>
      <c r="E280" s="18" t="s">
        <v>87</v>
      </c>
      <c r="F280" s="53">
        <v>14.5</v>
      </c>
      <c r="G280" s="53"/>
      <c r="H280" s="18"/>
      <c r="I280" s="11" t="str">
        <f>LEFT(Tabel1[[#This Row],[Ruumi tüüp (TALO Tüüpruumide nimestik)]],2)</f>
        <v>Tö</v>
      </c>
      <c r="J280" s="22" t="s">
        <v>4</v>
      </c>
      <c r="K280" s="18" t="s">
        <v>10</v>
      </c>
      <c r="L280" s="11" t="str">
        <f>IFERROR(VLOOKUP(Tabel1[[#This Row],[Üürnik]],'Lepingu lisa'!$AW$3:$AX$22,2,FALSE),"")</f>
        <v/>
      </c>
      <c r="M280" s="11" t="str">
        <f>IFERROR(VLOOKUP(Tabel1[[#This Row],[Jaotus]],Tabelid!L:M,2,FALSE),"")</f>
        <v>NONE</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35">
      <c r="A281" s="18" t="s">
        <v>184</v>
      </c>
      <c r="B281" s="19">
        <v>372</v>
      </c>
      <c r="C281" s="18" t="s">
        <v>56</v>
      </c>
      <c r="D281" s="18" t="s">
        <v>64</v>
      </c>
      <c r="E281" s="18" t="s">
        <v>85</v>
      </c>
      <c r="F281" s="53">
        <v>2.2999999999999998</v>
      </c>
      <c r="G281" s="53"/>
      <c r="H281" s="18"/>
      <c r="I281" s="11" t="str">
        <f>LEFT(Tabel1[[#This Row],[Ruumi tüüp (TALO Tüüpruumide nimestik)]],2)</f>
        <v>Mä</v>
      </c>
      <c r="J281" s="22" t="s">
        <v>4</v>
      </c>
      <c r="K281" s="18" t="s">
        <v>10</v>
      </c>
      <c r="L281" s="11" t="str">
        <f>IFERROR(VLOOKUP(Tabel1[[#This Row],[Üürnik]],'Lepingu lisa'!$AW$3:$AX$22,2,FALSE),"")</f>
        <v/>
      </c>
      <c r="M281" s="11" t="str">
        <f>IFERROR(VLOOKUP(Tabel1[[#This Row],[Jaotus]],Tabelid!L:M,2,FALSE),"")</f>
        <v>NONE</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35">
      <c r="A282" s="18" t="s">
        <v>184</v>
      </c>
      <c r="B282" s="19">
        <v>373</v>
      </c>
      <c r="C282" s="18" t="s">
        <v>56</v>
      </c>
      <c r="D282" s="18" t="s">
        <v>64</v>
      </c>
      <c r="E282" s="18" t="s">
        <v>85</v>
      </c>
      <c r="F282" s="53">
        <v>2.4</v>
      </c>
      <c r="G282" s="53"/>
      <c r="H282" s="18"/>
      <c r="I282" s="11" t="str">
        <f>LEFT(Tabel1[[#This Row],[Ruumi tüüp (TALO Tüüpruumide nimestik)]],2)</f>
        <v>Mä</v>
      </c>
      <c r="J282" s="22" t="s">
        <v>4</v>
      </c>
      <c r="K282" s="18" t="s">
        <v>10</v>
      </c>
      <c r="L282" s="11" t="str">
        <f>IFERROR(VLOOKUP(Tabel1[[#This Row],[Üürnik]],'Lepingu lisa'!$AW$3:$AX$22,2,FALSE),"")</f>
        <v/>
      </c>
      <c r="M282" s="11" t="str">
        <f>IFERROR(VLOOKUP(Tabel1[[#This Row],[Jaotus]],Tabelid!L:M,2,FALSE),"")</f>
        <v>NONE</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35">
      <c r="A283" s="18" t="s">
        <v>184</v>
      </c>
      <c r="B283" s="19">
        <v>374</v>
      </c>
      <c r="C283" s="18" t="s">
        <v>56</v>
      </c>
      <c r="D283" s="18" t="s">
        <v>219</v>
      </c>
      <c r="E283" s="18" t="s">
        <v>116</v>
      </c>
      <c r="F283" s="53">
        <v>2</v>
      </c>
      <c r="G283" s="53"/>
      <c r="H283" s="18"/>
      <c r="I283" s="11" t="str">
        <f>LEFT(Tabel1[[#This Row],[Ruumi tüüp (TALO Tüüpruumide nimestik)]],2)</f>
        <v>Ab</v>
      </c>
      <c r="J283" s="22" t="s">
        <v>4</v>
      </c>
      <c r="K283" s="18" t="s">
        <v>10</v>
      </c>
      <c r="L283" s="11" t="str">
        <f>IFERROR(VLOOKUP(Tabel1[[#This Row],[Üürnik]],'Lepingu lisa'!$AW$3:$AX$22,2,FALSE),"")</f>
        <v/>
      </c>
      <c r="M283" s="11" t="str">
        <f>IFERROR(VLOOKUP(Tabel1[[#This Row],[Jaotus]],Tabelid!L:M,2,FALSE),"")</f>
        <v>NONE</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35">
      <c r="A284" s="18" t="s">
        <v>220</v>
      </c>
      <c r="B284" s="19">
        <v>401</v>
      </c>
      <c r="C284" s="18" t="s">
        <v>56</v>
      </c>
      <c r="D284" s="18" t="s">
        <v>59</v>
      </c>
      <c r="E284" s="18" t="s">
        <v>58</v>
      </c>
      <c r="F284" s="53">
        <v>15.7</v>
      </c>
      <c r="G284" s="53"/>
      <c r="H284" s="18"/>
      <c r="I284" s="11" t="str">
        <f>LEFT(Tabel1[[#This Row],[Ruumi tüüp (TALO Tüüpruumide nimestik)]],2)</f>
        <v>Ül</v>
      </c>
      <c r="J284" s="22" t="s">
        <v>4</v>
      </c>
      <c r="K284" s="18" t="s">
        <v>11</v>
      </c>
      <c r="L284" s="11" t="str">
        <f>IFERROR(VLOOKUP(Tabel1[[#This Row],[Üürnik]],'Lepingu lisa'!$AW$3:$AX$22,2,FALSE),"")</f>
        <v/>
      </c>
      <c r="M284" s="11" t="str">
        <f>IFERROR(VLOOKUP(Tabel1[[#This Row],[Jaotus]],Tabelid!L:M,2,FALSE),"")</f>
        <v>NONE</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35">
      <c r="A285" s="18" t="s">
        <v>220</v>
      </c>
      <c r="B285" s="19">
        <v>402</v>
      </c>
      <c r="C285" s="18" t="s">
        <v>56</v>
      </c>
      <c r="D285" s="18" t="s">
        <v>185</v>
      </c>
      <c r="E285" s="18" t="s">
        <v>58</v>
      </c>
      <c r="F285" s="53">
        <v>29.2</v>
      </c>
      <c r="G285" s="53"/>
      <c r="H285" s="18"/>
      <c r="I285" s="11" t="str">
        <f>LEFT(Tabel1[[#This Row],[Ruumi tüüp (TALO Tüüpruumide nimestik)]],2)</f>
        <v>Ül</v>
      </c>
      <c r="J285" s="22" t="s">
        <v>4</v>
      </c>
      <c r="K285" s="18" t="s">
        <v>11</v>
      </c>
      <c r="L285" s="11" t="str">
        <f>IFERROR(VLOOKUP(Tabel1[[#This Row],[Üürnik]],'Lepingu lisa'!$AW$3:$AX$22,2,FALSE),"")</f>
        <v/>
      </c>
      <c r="M285" s="11" t="str">
        <f>IFERROR(VLOOKUP(Tabel1[[#This Row],[Jaotus]],Tabelid!L:M,2,FALSE),"")</f>
        <v>NONE</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35">
      <c r="A286" s="18" t="s">
        <v>220</v>
      </c>
      <c r="B286" s="19">
        <v>403</v>
      </c>
      <c r="C286" s="18" t="s">
        <v>72</v>
      </c>
      <c r="D286" s="18" t="s">
        <v>75</v>
      </c>
      <c r="E286" s="18" t="s">
        <v>58</v>
      </c>
      <c r="F286" s="53">
        <v>3.1</v>
      </c>
      <c r="G286" s="53"/>
      <c r="H286" s="18"/>
      <c r="I286" s="11" t="str">
        <f>LEFT(Tabel1[[#This Row],[Ruumi tüüp (TALO Tüüpruumide nimestik)]],2)</f>
        <v>Ül</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35">
      <c r="A287" s="18" t="s">
        <v>220</v>
      </c>
      <c r="B287" s="19">
        <v>404</v>
      </c>
      <c r="C287" s="18" t="s">
        <v>72</v>
      </c>
      <c r="D287" s="18" t="s">
        <v>74</v>
      </c>
      <c r="E287" s="18" t="s">
        <v>58</v>
      </c>
      <c r="F287" s="53">
        <v>3.1</v>
      </c>
      <c r="G287" s="53"/>
      <c r="H287" s="18"/>
      <c r="I287" s="11" t="str">
        <f>LEFT(Tabel1[[#This Row],[Ruumi tüüp (TALO Tüüpruumide nimestik)]],2)</f>
        <v>Ül</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35">
      <c r="A288" s="18" t="s">
        <v>220</v>
      </c>
      <c r="B288" s="19">
        <v>405</v>
      </c>
      <c r="C288" s="18" t="s">
        <v>72</v>
      </c>
      <c r="D288" s="18" t="s">
        <v>73</v>
      </c>
      <c r="E288" s="18" t="s">
        <v>58</v>
      </c>
      <c r="F288" s="53">
        <v>22.6</v>
      </c>
      <c r="G288" s="53"/>
      <c r="H288" s="18"/>
      <c r="I288" s="11" t="str">
        <f>LEFT(Tabel1[[#This Row],[Ruumi tüüp (TALO Tüüpruumide nimestik)]],2)</f>
        <v>Ül</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35">
      <c r="A289" s="18" t="s">
        <v>220</v>
      </c>
      <c r="B289" s="19">
        <v>406</v>
      </c>
      <c r="C289" s="18" t="s">
        <v>56</v>
      </c>
      <c r="D289" s="18" t="s">
        <v>64</v>
      </c>
      <c r="E289" s="18" t="s">
        <v>85</v>
      </c>
      <c r="F289" s="53">
        <v>3.7</v>
      </c>
      <c r="G289" s="53"/>
      <c r="H289" s="18"/>
      <c r="I289" s="11" t="str">
        <f>LEFT(Tabel1[[#This Row],[Ruumi tüüp (TALO Tüüpruumide nimestik)]],2)</f>
        <v>Mä</v>
      </c>
      <c r="J289" s="22" t="s">
        <v>4</v>
      </c>
      <c r="K289" s="18" t="s">
        <v>11</v>
      </c>
      <c r="L289" s="11" t="str">
        <f>IFERROR(VLOOKUP(Tabel1[[#This Row],[Üürnik]],'Lepingu lisa'!$AW$3:$AX$22,2,FALSE),"")</f>
        <v/>
      </c>
      <c r="M289" s="11" t="str">
        <f>IFERROR(VLOOKUP(Tabel1[[#This Row],[Jaotus]],Tabelid!L:M,2,FALSE),"")</f>
        <v>NONE</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35">
      <c r="A290" s="18" t="s">
        <v>220</v>
      </c>
      <c r="B290" s="19">
        <v>407</v>
      </c>
      <c r="C290" s="18" t="s">
        <v>56</v>
      </c>
      <c r="D290" s="18" t="s">
        <v>84</v>
      </c>
      <c r="E290" s="18" t="s">
        <v>85</v>
      </c>
      <c r="F290" s="53">
        <v>6.4</v>
      </c>
      <c r="G290" s="53"/>
      <c r="H290" s="18"/>
      <c r="I290" s="11" t="str">
        <f>LEFT(Tabel1[[#This Row],[Ruumi tüüp (TALO Tüüpruumide nimestik)]],2)</f>
        <v>Mä</v>
      </c>
      <c r="J290" s="22" t="s">
        <v>4</v>
      </c>
      <c r="K290" s="18" t="s">
        <v>11</v>
      </c>
      <c r="L290" s="11" t="str">
        <f>IFERROR(VLOOKUP(Tabel1[[#This Row],[Üürnik]],'Lepingu lisa'!$AW$3:$AX$22,2,FALSE),"")</f>
        <v/>
      </c>
      <c r="M290" s="11" t="str">
        <f>IFERROR(VLOOKUP(Tabel1[[#This Row],[Jaotus]],Tabelid!L:M,2,FALSE),"")</f>
        <v>NONE</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35">
      <c r="A291" s="18" t="s">
        <v>220</v>
      </c>
      <c r="B291" s="19">
        <v>408</v>
      </c>
      <c r="C291" s="18" t="s">
        <v>56</v>
      </c>
      <c r="D291" s="18" t="s">
        <v>189</v>
      </c>
      <c r="E291" s="18" t="s">
        <v>164</v>
      </c>
      <c r="F291" s="53">
        <v>15.4</v>
      </c>
      <c r="G291" s="53"/>
      <c r="H291" s="18"/>
      <c r="I291" s="11" t="str">
        <f>LEFT(Tabel1[[#This Row],[Ruumi tüüp (TALO Tüüpruumide nimestik)]],2)</f>
        <v>Nõ</v>
      </c>
      <c r="J291" s="22" t="s">
        <v>4</v>
      </c>
      <c r="K291" s="18" t="s">
        <v>11</v>
      </c>
      <c r="L291" s="11" t="str">
        <f>IFERROR(VLOOKUP(Tabel1[[#This Row],[Üürnik]],'Lepingu lisa'!$AW$3:$AX$22,2,FALSE),"")</f>
        <v/>
      </c>
      <c r="M291" s="11" t="str">
        <f>IFERROR(VLOOKUP(Tabel1[[#This Row],[Jaotus]],Tabelid!L:M,2,FALSE),"")</f>
        <v>NONE</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35">
      <c r="A292" s="18" t="s">
        <v>220</v>
      </c>
      <c r="B292" s="19">
        <v>409</v>
      </c>
      <c r="C292" s="18" t="s">
        <v>56</v>
      </c>
      <c r="D292" s="18" t="s">
        <v>186</v>
      </c>
      <c r="E292" s="18" t="s">
        <v>87</v>
      </c>
      <c r="F292" s="53">
        <v>32.700000000000003</v>
      </c>
      <c r="G292" s="53"/>
      <c r="H292" s="18"/>
      <c r="I292" s="11" t="str">
        <f>LEFT(Tabel1[[#This Row],[Ruumi tüüp (TALO Tüüpruumide nimestik)]],2)</f>
        <v>Tö</v>
      </c>
      <c r="J292" s="22" t="s">
        <v>4</v>
      </c>
      <c r="K292" s="18" t="s">
        <v>11</v>
      </c>
      <c r="L292" s="11" t="str">
        <f>IFERROR(VLOOKUP(Tabel1[[#This Row],[Üürnik]],'Lepingu lisa'!$AW$3:$AX$22,2,FALSE),"")</f>
        <v/>
      </c>
      <c r="M292" s="11" t="str">
        <f>IFERROR(VLOOKUP(Tabel1[[#This Row],[Jaotus]],Tabelid!L:M,2,FALSE),"")</f>
        <v>NONE</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35">
      <c r="A293" s="18" t="s">
        <v>220</v>
      </c>
      <c r="B293" s="19">
        <v>410</v>
      </c>
      <c r="C293" s="18" t="s">
        <v>56</v>
      </c>
      <c r="D293" s="18" t="s">
        <v>191</v>
      </c>
      <c r="E293" s="18" t="s">
        <v>87</v>
      </c>
      <c r="F293" s="53">
        <v>17.2</v>
      </c>
      <c r="G293" s="53"/>
      <c r="H293" s="18"/>
      <c r="I293" s="11" t="str">
        <f>LEFT(Tabel1[[#This Row],[Ruumi tüüp (TALO Tüüpruumide nimestik)]],2)</f>
        <v>Tö</v>
      </c>
      <c r="J293" s="22" t="s">
        <v>4</v>
      </c>
      <c r="K293" s="18" t="s">
        <v>11</v>
      </c>
      <c r="L293" s="11" t="str">
        <f>IFERROR(VLOOKUP(Tabel1[[#This Row],[Üürnik]],'Lepingu lisa'!$AW$3:$AX$22,2,FALSE),"")</f>
        <v/>
      </c>
      <c r="M293" s="11" t="str">
        <f>IFERROR(VLOOKUP(Tabel1[[#This Row],[Jaotus]],Tabelid!L:M,2,FALSE),"")</f>
        <v>NONE</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35">
      <c r="A294" s="18" t="s">
        <v>220</v>
      </c>
      <c r="B294" s="19">
        <v>411</v>
      </c>
      <c r="C294" s="18" t="s">
        <v>56</v>
      </c>
      <c r="D294" s="18" t="s">
        <v>191</v>
      </c>
      <c r="E294" s="18" t="s">
        <v>87</v>
      </c>
      <c r="F294" s="53">
        <v>21.3</v>
      </c>
      <c r="G294" s="53"/>
      <c r="H294" s="18"/>
      <c r="I294" s="11" t="str">
        <f>LEFT(Tabel1[[#This Row],[Ruumi tüüp (TALO Tüüpruumide nimestik)]],2)</f>
        <v>Tö</v>
      </c>
      <c r="J294" s="22" t="s">
        <v>4</v>
      </c>
      <c r="K294" s="18" t="s">
        <v>11</v>
      </c>
      <c r="L294" s="11" t="str">
        <f>IFERROR(VLOOKUP(Tabel1[[#This Row],[Üürnik]],'Lepingu lisa'!$AW$3:$AX$22,2,FALSE),"")</f>
        <v/>
      </c>
      <c r="M294" s="11" t="str">
        <f>IFERROR(VLOOKUP(Tabel1[[#This Row],[Jaotus]],Tabelid!L:M,2,FALSE),"")</f>
        <v>NONE</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35">
      <c r="A295" s="18" t="s">
        <v>220</v>
      </c>
      <c r="B295" s="19">
        <v>412</v>
      </c>
      <c r="C295" s="18" t="s">
        <v>56</v>
      </c>
      <c r="D295" s="18" t="s">
        <v>71</v>
      </c>
      <c r="E295" s="18" t="s">
        <v>58</v>
      </c>
      <c r="F295" s="53">
        <v>78.8</v>
      </c>
      <c r="G295" s="53"/>
      <c r="H295" s="18"/>
      <c r="I295" s="11" t="str">
        <f>LEFT(Tabel1[[#This Row],[Ruumi tüüp (TALO Tüüpruumide nimestik)]],2)</f>
        <v>Ül</v>
      </c>
      <c r="J295" s="22" t="s">
        <v>4</v>
      </c>
      <c r="K295" s="18" t="s">
        <v>11</v>
      </c>
      <c r="L295" s="11" t="str">
        <f>IFERROR(VLOOKUP(Tabel1[[#This Row],[Üürnik]],'Lepingu lisa'!$AW$3:$AX$22,2,FALSE),"")</f>
        <v/>
      </c>
      <c r="M295" s="11" t="str">
        <f>IFERROR(VLOOKUP(Tabel1[[#This Row],[Jaotus]],Tabelid!L:M,2,FALSE),"")</f>
        <v>NONE</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35">
      <c r="A296" s="18" t="s">
        <v>220</v>
      </c>
      <c r="B296" s="19" t="s">
        <v>221</v>
      </c>
      <c r="C296" s="18" t="s">
        <v>56</v>
      </c>
      <c r="D296" s="18" t="s">
        <v>190</v>
      </c>
      <c r="E296" s="18" t="s">
        <v>58</v>
      </c>
      <c r="F296" s="53">
        <v>2.5</v>
      </c>
      <c r="G296" s="53"/>
      <c r="H296" s="18"/>
      <c r="I296" s="11" t="str">
        <f>LEFT(Tabel1[[#This Row],[Ruumi tüüp (TALO Tüüpruumide nimestik)]],2)</f>
        <v>Ül</v>
      </c>
      <c r="J296" s="22" t="s">
        <v>4</v>
      </c>
      <c r="K296" s="18" t="s">
        <v>11</v>
      </c>
      <c r="L296" s="11" t="str">
        <f>IFERROR(VLOOKUP(Tabel1[[#This Row],[Üürnik]],'Lepingu lisa'!$AW$3:$AX$22,2,FALSE),"")</f>
        <v/>
      </c>
      <c r="M296" s="11" t="str">
        <f>IFERROR(VLOOKUP(Tabel1[[#This Row],[Jaotus]],Tabelid!L:M,2,FALSE),"")</f>
        <v>NONE</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35">
      <c r="A297" s="18" t="s">
        <v>220</v>
      </c>
      <c r="B297" s="19">
        <v>413</v>
      </c>
      <c r="C297" s="18" t="s">
        <v>56</v>
      </c>
      <c r="D297" s="18" t="s">
        <v>189</v>
      </c>
      <c r="E297" s="18" t="s">
        <v>164</v>
      </c>
      <c r="F297" s="53">
        <v>40.1</v>
      </c>
      <c r="G297" s="53"/>
      <c r="H297" s="18"/>
      <c r="I297" s="11" t="str">
        <f>LEFT(Tabel1[[#This Row],[Ruumi tüüp (TALO Tüüpruumide nimestik)]],2)</f>
        <v>Nõ</v>
      </c>
      <c r="J297" s="22" t="s">
        <v>4</v>
      </c>
      <c r="K297" s="18" t="s">
        <v>11</v>
      </c>
      <c r="L297" s="11" t="str">
        <f>IFERROR(VLOOKUP(Tabel1[[#This Row],[Üürnik]],'Lepingu lisa'!$AW$3:$AX$22,2,FALSE),"")</f>
        <v/>
      </c>
      <c r="M297" s="11" t="str">
        <f>IFERROR(VLOOKUP(Tabel1[[#This Row],[Jaotus]],Tabelid!L:M,2,FALSE),"")</f>
        <v>NONE</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35">
      <c r="A298" s="18" t="s">
        <v>220</v>
      </c>
      <c r="B298" s="19" t="s">
        <v>222</v>
      </c>
      <c r="C298" s="18" t="s">
        <v>56</v>
      </c>
      <c r="D298" s="18" t="s">
        <v>67</v>
      </c>
      <c r="E298" s="18" t="s">
        <v>116</v>
      </c>
      <c r="F298" s="53">
        <v>5.5</v>
      </c>
      <c r="G298" s="53"/>
      <c r="H298" s="18"/>
      <c r="I298" s="11" t="str">
        <f>LEFT(Tabel1[[#This Row],[Ruumi tüüp (TALO Tüüpruumide nimestik)]],2)</f>
        <v>Ab</v>
      </c>
      <c r="J298" s="22" t="s">
        <v>4</v>
      </c>
      <c r="K298" s="18" t="s">
        <v>11</v>
      </c>
      <c r="L298" s="11" t="str">
        <f>IFERROR(VLOOKUP(Tabel1[[#This Row],[Üürnik]],'Lepingu lisa'!$AW$3:$AX$22,2,FALSE),"")</f>
        <v/>
      </c>
      <c r="M298" s="11" t="str">
        <f>IFERROR(VLOOKUP(Tabel1[[#This Row],[Jaotus]],Tabelid!L:M,2,FALSE),"")</f>
        <v>NONE</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35">
      <c r="A299" s="18" t="s">
        <v>220</v>
      </c>
      <c r="B299" s="19">
        <v>414</v>
      </c>
      <c r="C299" s="18" t="s">
        <v>56</v>
      </c>
      <c r="D299" s="18" t="s">
        <v>65</v>
      </c>
      <c r="E299" s="18" t="s">
        <v>95</v>
      </c>
      <c r="F299" s="53">
        <v>45.2</v>
      </c>
      <c r="G299" s="53"/>
      <c r="H299" s="18"/>
      <c r="I299" s="11" t="str">
        <f>LEFT(Tabel1[[#This Row],[Ruumi tüüp (TALO Tüüpruumide nimestik)]],2)</f>
        <v>Pu</v>
      </c>
      <c r="J299" s="22" t="s">
        <v>4</v>
      </c>
      <c r="K299" s="18" t="s">
        <v>11</v>
      </c>
      <c r="L299" s="11" t="str">
        <f>IFERROR(VLOOKUP(Tabel1[[#This Row],[Üürnik]],'Lepingu lisa'!$AW$3:$AX$22,2,FALSE),"")</f>
        <v/>
      </c>
      <c r="M299" s="11" t="str">
        <f>IFERROR(VLOOKUP(Tabel1[[#This Row],[Jaotus]],Tabelid!L:M,2,FALSE),"")</f>
        <v>NONE</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35">
      <c r="A300" s="18" t="s">
        <v>220</v>
      </c>
      <c r="B300" s="19">
        <v>415</v>
      </c>
      <c r="C300" s="18" t="s">
        <v>56</v>
      </c>
      <c r="D300" s="18" t="s">
        <v>191</v>
      </c>
      <c r="E300" s="18" t="s">
        <v>87</v>
      </c>
      <c r="F300" s="53">
        <v>18.399999999999999</v>
      </c>
      <c r="G300" s="53"/>
      <c r="H300" s="18"/>
      <c r="I300" s="11" t="str">
        <f>LEFT(Tabel1[[#This Row],[Ruumi tüüp (TALO Tüüpruumide nimestik)]],2)</f>
        <v>Tö</v>
      </c>
      <c r="J300" s="22" t="s">
        <v>4</v>
      </c>
      <c r="K300" s="18" t="s">
        <v>11</v>
      </c>
      <c r="L300" s="11" t="str">
        <f>IFERROR(VLOOKUP(Tabel1[[#This Row],[Üürnik]],'Lepingu lisa'!$AW$3:$AX$22,2,FALSE),"")</f>
        <v/>
      </c>
      <c r="M300" s="11" t="str">
        <f>IFERROR(VLOOKUP(Tabel1[[#This Row],[Jaotus]],Tabelid!L:M,2,FALSE),"")</f>
        <v>NONE</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35">
      <c r="A301" s="18" t="s">
        <v>220</v>
      </c>
      <c r="B301" s="19">
        <v>416</v>
      </c>
      <c r="C301" s="18" t="s">
        <v>56</v>
      </c>
      <c r="D301" s="18" t="s">
        <v>191</v>
      </c>
      <c r="E301" s="18" t="s">
        <v>87</v>
      </c>
      <c r="F301" s="53">
        <v>29.6</v>
      </c>
      <c r="G301" s="53"/>
      <c r="H301" s="18"/>
      <c r="I301" s="11" t="str">
        <f>LEFT(Tabel1[[#This Row],[Ruumi tüüp (TALO Tüüpruumide nimestik)]],2)</f>
        <v>Tö</v>
      </c>
      <c r="J301" s="22" t="s">
        <v>4</v>
      </c>
      <c r="K301" s="18" t="s">
        <v>11</v>
      </c>
      <c r="L301" s="11" t="str">
        <f>IFERROR(VLOOKUP(Tabel1[[#This Row],[Üürnik]],'Lepingu lisa'!$AW$3:$AX$22,2,FALSE),"")</f>
        <v/>
      </c>
      <c r="M301" s="11" t="str">
        <f>IFERROR(VLOOKUP(Tabel1[[#This Row],[Jaotus]],Tabelid!L:M,2,FALSE),"")</f>
        <v>NONE</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35">
      <c r="A302" s="18" t="s">
        <v>220</v>
      </c>
      <c r="B302" s="19">
        <v>417</v>
      </c>
      <c r="C302" s="18" t="s">
        <v>56</v>
      </c>
      <c r="D302" s="18" t="s">
        <v>191</v>
      </c>
      <c r="E302" s="18" t="s">
        <v>87</v>
      </c>
      <c r="F302" s="53">
        <v>19.3</v>
      </c>
      <c r="G302" s="53"/>
      <c r="H302" s="18"/>
      <c r="I302" s="11" t="str">
        <f>LEFT(Tabel1[[#This Row],[Ruumi tüüp (TALO Tüüpruumide nimestik)]],2)</f>
        <v>Tö</v>
      </c>
      <c r="J302" s="22" t="s">
        <v>4</v>
      </c>
      <c r="K302" s="18" t="s">
        <v>11</v>
      </c>
      <c r="L302" s="11" t="str">
        <f>IFERROR(VLOOKUP(Tabel1[[#This Row],[Üürnik]],'Lepingu lisa'!$AW$3:$AX$22,2,FALSE),"")</f>
        <v/>
      </c>
      <c r="M302" s="11" t="str">
        <f>IFERROR(VLOOKUP(Tabel1[[#This Row],[Jaotus]],Tabelid!L:M,2,FALSE),"")</f>
        <v>NONE</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35">
      <c r="A303" s="18" t="s">
        <v>220</v>
      </c>
      <c r="B303" s="19">
        <v>418</v>
      </c>
      <c r="C303" s="18" t="s">
        <v>56</v>
      </c>
      <c r="D303" s="18" t="s">
        <v>191</v>
      </c>
      <c r="E303" s="18" t="s">
        <v>87</v>
      </c>
      <c r="F303" s="53">
        <v>19.399999999999999</v>
      </c>
      <c r="G303" s="53"/>
      <c r="H303" s="18"/>
      <c r="I303" s="11" t="str">
        <f>LEFT(Tabel1[[#This Row],[Ruumi tüüp (TALO Tüüpruumide nimestik)]],2)</f>
        <v>Tö</v>
      </c>
      <c r="J303" s="22" t="s">
        <v>4</v>
      </c>
      <c r="K303" s="18" t="s">
        <v>11</v>
      </c>
      <c r="L303" s="11" t="str">
        <f>IFERROR(VLOOKUP(Tabel1[[#This Row],[Üürnik]],'Lepingu lisa'!$AW$3:$AX$22,2,FALSE),"")</f>
        <v/>
      </c>
      <c r="M303" s="11" t="str">
        <f>IFERROR(VLOOKUP(Tabel1[[#This Row],[Jaotus]],Tabelid!L:M,2,FALSE),"")</f>
        <v>NONE</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35">
      <c r="A304" s="18" t="s">
        <v>220</v>
      </c>
      <c r="B304" s="19">
        <v>419</v>
      </c>
      <c r="C304" s="18" t="s">
        <v>56</v>
      </c>
      <c r="D304" s="18" t="s">
        <v>187</v>
      </c>
      <c r="E304" s="18" t="s">
        <v>164</v>
      </c>
      <c r="F304" s="53">
        <v>5</v>
      </c>
      <c r="G304" s="53"/>
      <c r="H304" s="18"/>
      <c r="I304" s="11" t="str">
        <f>LEFT(Tabel1[[#This Row],[Ruumi tüüp (TALO Tüüpruumide nimestik)]],2)</f>
        <v>Nõ</v>
      </c>
      <c r="J304" s="22" t="s">
        <v>4</v>
      </c>
      <c r="K304" s="18" t="s">
        <v>11</v>
      </c>
      <c r="L304" s="11" t="str">
        <f>IFERROR(VLOOKUP(Tabel1[[#This Row],[Üürnik]],'Lepingu lisa'!$AW$3:$AX$22,2,FALSE),"")</f>
        <v/>
      </c>
      <c r="M304" s="11" t="str">
        <f>IFERROR(VLOOKUP(Tabel1[[#This Row],[Jaotus]],Tabelid!L:M,2,FALSE),"")</f>
        <v>NONE</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35">
      <c r="A305" s="18" t="s">
        <v>220</v>
      </c>
      <c r="B305" s="19">
        <v>420</v>
      </c>
      <c r="C305" s="18" t="s">
        <v>56</v>
      </c>
      <c r="D305" s="18" t="s">
        <v>200</v>
      </c>
      <c r="E305" s="18" t="s">
        <v>116</v>
      </c>
      <c r="F305" s="53">
        <v>5</v>
      </c>
      <c r="G305" s="53"/>
      <c r="H305" s="18"/>
      <c r="I305" s="11" t="str">
        <f>LEFT(Tabel1[[#This Row],[Ruumi tüüp (TALO Tüüpruumide nimestik)]],2)</f>
        <v>Ab</v>
      </c>
      <c r="J305" s="22" t="s">
        <v>4</v>
      </c>
      <c r="K305" s="18" t="s">
        <v>11</v>
      </c>
      <c r="L305" s="11" t="str">
        <f>IFERROR(VLOOKUP(Tabel1[[#This Row],[Üürnik]],'Lepingu lisa'!$AW$3:$AX$22,2,FALSE),"")</f>
        <v/>
      </c>
      <c r="M305" s="11" t="str">
        <f>IFERROR(VLOOKUP(Tabel1[[#This Row],[Jaotus]],Tabelid!L:M,2,FALSE),"")</f>
        <v>NONE</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35">
      <c r="A306" s="18" t="s">
        <v>220</v>
      </c>
      <c r="B306" s="19">
        <v>421</v>
      </c>
      <c r="C306" s="18" t="s">
        <v>56</v>
      </c>
      <c r="D306" s="18" t="s">
        <v>191</v>
      </c>
      <c r="E306" s="18" t="s">
        <v>87</v>
      </c>
      <c r="F306" s="53">
        <v>19.8</v>
      </c>
      <c r="G306" s="53"/>
      <c r="H306" s="18"/>
      <c r="I306" s="11" t="str">
        <f>LEFT(Tabel1[[#This Row],[Ruumi tüüp (TALO Tüüpruumide nimestik)]],2)</f>
        <v>Tö</v>
      </c>
      <c r="J306" s="22" t="s">
        <v>4</v>
      </c>
      <c r="K306" s="18" t="s">
        <v>11</v>
      </c>
      <c r="L306" s="11" t="str">
        <f>IFERROR(VLOOKUP(Tabel1[[#This Row],[Üürnik]],'Lepingu lisa'!$AW$3:$AX$22,2,FALSE),"")</f>
        <v/>
      </c>
      <c r="M306" s="11" t="str">
        <f>IFERROR(VLOOKUP(Tabel1[[#This Row],[Jaotus]],Tabelid!L:M,2,FALSE),"")</f>
        <v>NONE</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35">
      <c r="A307" s="18" t="s">
        <v>220</v>
      </c>
      <c r="B307" s="19">
        <v>422</v>
      </c>
      <c r="C307" s="18" t="s">
        <v>56</v>
      </c>
      <c r="D307" s="18" t="s">
        <v>223</v>
      </c>
      <c r="E307" s="18" t="s">
        <v>87</v>
      </c>
      <c r="F307" s="53">
        <v>45.1</v>
      </c>
      <c r="G307" s="53"/>
      <c r="H307" s="18"/>
      <c r="I307" s="11" t="str">
        <f>LEFT(Tabel1[[#This Row],[Ruumi tüüp (TALO Tüüpruumide nimestik)]],2)</f>
        <v>Tö</v>
      </c>
      <c r="J307" s="22" t="s">
        <v>4</v>
      </c>
      <c r="K307" s="18" t="s">
        <v>11</v>
      </c>
      <c r="L307" s="11" t="str">
        <f>IFERROR(VLOOKUP(Tabel1[[#This Row],[Üürnik]],'Lepingu lisa'!$AW$3:$AX$22,2,FALSE),"")</f>
        <v/>
      </c>
      <c r="M307" s="11" t="str">
        <f>IFERROR(VLOOKUP(Tabel1[[#This Row],[Jaotus]],Tabelid!L:M,2,FALSE),"")</f>
        <v>NONE</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35">
      <c r="A308" s="18" t="s">
        <v>220</v>
      </c>
      <c r="B308" s="19">
        <v>423</v>
      </c>
      <c r="C308" s="18" t="s">
        <v>56</v>
      </c>
      <c r="D308" s="18" t="s">
        <v>190</v>
      </c>
      <c r="E308" s="18" t="s">
        <v>58</v>
      </c>
      <c r="F308" s="53">
        <v>2.4</v>
      </c>
      <c r="G308" s="53"/>
      <c r="H308" s="18"/>
      <c r="I308" s="11" t="str">
        <f>LEFT(Tabel1[[#This Row],[Ruumi tüüp (TALO Tüüpruumide nimestik)]],2)</f>
        <v>Ül</v>
      </c>
      <c r="J308" s="22" t="s">
        <v>4</v>
      </c>
      <c r="K308" s="18" t="s">
        <v>11</v>
      </c>
      <c r="L308" s="11" t="str">
        <f>IFERROR(VLOOKUP(Tabel1[[#This Row],[Üürnik]],'Lepingu lisa'!$AW$3:$AX$22,2,FALSE),"")</f>
        <v/>
      </c>
      <c r="M308" s="11" t="str">
        <f>IFERROR(VLOOKUP(Tabel1[[#This Row],[Jaotus]],Tabelid!L:M,2,FALSE),"")</f>
        <v>NONE</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35">
      <c r="A309" s="18" t="s">
        <v>220</v>
      </c>
      <c r="B309" s="19">
        <v>424</v>
      </c>
      <c r="C309" s="18" t="s">
        <v>56</v>
      </c>
      <c r="D309" s="18" t="s">
        <v>191</v>
      </c>
      <c r="E309" s="18" t="s">
        <v>87</v>
      </c>
      <c r="F309" s="53">
        <v>16.3</v>
      </c>
      <c r="G309" s="53"/>
      <c r="H309" s="18"/>
      <c r="I309" s="11" t="str">
        <f>LEFT(Tabel1[[#This Row],[Ruumi tüüp (TALO Tüüpruumide nimestik)]],2)</f>
        <v>Tö</v>
      </c>
      <c r="J309" s="22" t="s">
        <v>4</v>
      </c>
      <c r="K309" s="18" t="s">
        <v>11</v>
      </c>
      <c r="L309" s="11" t="str">
        <f>IFERROR(VLOOKUP(Tabel1[[#This Row],[Üürnik]],'Lepingu lisa'!$AW$3:$AX$22,2,FALSE),"")</f>
        <v/>
      </c>
      <c r="M309" s="11" t="str">
        <f>IFERROR(VLOOKUP(Tabel1[[#This Row],[Jaotus]],Tabelid!L:M,2,FALSE),"")</f>
        <v>NONE</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35">
      <c r="A310" s="18" t="s">
        <v>220</v>
      </c>
      <c r="B310" s="19">
        <v>425</v>
      </c>
      <c r="C310" s="18" t="s">
        <v>56</v>
      </c>
      <c r="D310" s="18" t="s">
        <v>191</v>
      </c>
      <c r="E310" s="18" t="s">
        <v>87</v>
      </c>
      <c r="F310" s="53">
        <v>17.600000000000001</v>
      </c>
      <c r="G310" s="53"/>
      <c r="H310" s="18"/>
      <c r="I310" s="11" t="str">
        <f>LEFT(Tabel1[[#This Row],[Ruumi tüüp (TALO Tüüpruumide nimestik)]],2)</f>
        <v>Tö</v>
      </c>
      <c r="J310" s="22" t="s">
        <v>4</v>
      </c>
      <c r="K310" s="18" t="s">
        <v>11</v>
      </c>
      <c r="L310" s="11" t="str">
        <f>IFERROR(VLOOKUP(Tabel1[[#This Row],[Üürnik]],'Lepingu lisa'!$AW$3:$AX$22,2,FALSE),"")</f>
        <v/>
      </c>
      <c r="M310" s="11" t="str">
        <f>IFERROR(VLOOKUP(Tabel1[[#This Row],[Jaotus]],Tabelid!L:M,2,FALSE),"")</f>
        <v>NONE</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35">
      <c r="A311" s="18" t="s">
        <v>220</v>
      </c>
      <c r="B311" s="19">
        <v>426</v>
      </c>
      <c r="C311" s="18" t="s">
        <v>56</v>
      </c>
      <c r="D311" s="18" t="s">
        <v>191</v>
      </c>
      <c r="E311" s="18" t="s">
        <v>87</v>
      </c>
      <c r="F311" s="53">
        <v>18.5</v>
      </c>
      <c r="G311" s="53"/>
      <c r="H311" s="18"/>
      <c r="I311" s="11" t="str">
        <f>LEFT(Tabel1[[#This Row],[Ruumi tüüp (TALO Tüüpruumide nimestik)]],2)</f>
        <v>Tö</v>
      </c>
      <c r="J311" s="22" t="s">
        <v>4</v>
      </c>
      <c r="K311" s="18" t="s">
        <v>11</v>
      </c>
      <c r="L311" s="11" t="str">
        <f>IFERROR(VLOOKUP(Tabel1[[#This Row],[Üürnik]],'Lepingu lisa'!$AW$3:$AX$22,2,FALSE),"")</f>
        <v/>
      </c>
      <c r="M311" s="11" t="str">
        <f>IFERROR(VLOOKUP(Tabel1[[#This Row],[Jaotus]],Tabelid!L:M,2,FALSE),"")</f>
        <v>NONE</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35">
      <c r="A312" s="18" t="s">
        <v>220</v>
      </c>
      <c r="B312" s="19">
        <v>427</v>
      </c>
      <c r="C312" s="18" t="s">
        <v>56</v>
      </c>
      <c r="D312" s="18" t="s">
        <v>191</v>
      </c>
      <c r="E312" s="18" t="s">
        <v>87</v>
      </c>
      <c r="F312" s="53">
        <v>15.4</v>
      </c>
      <c r="G312" s="53"/>
      <c r="H312" s="18"/>
      <c r="I312" s="11" t="str">
        <f>LEFT(Tabel1[[#This Row],[Ruumi tüüp (TALO Tüüpruumide nimestik)]],2)</f>
        <v>Tö</v>
      </c>
      <c r="J312" s="22" t="s">
        <v>4</v>
      </c>
      <c r="K312" s="18" t="s">
        <v>11</v>
      </c>
      <c r="L312" s="11" t="str">
        <f>IFERROR(VLOOKUP(Tabel1[[#This Row],[Üürnik]],'Lepingu lisa'!$AW$3:$AX$22,2,FALSE),"")</f>
        <v/>
      </c>
      <c r="M312" s="11" t="str">
        <f>IFERROR(VLOOKUP(Tabel1[[#This Row],[Jaotus]],Tabelid!L:M,2,FALSE),"")</f>
        <v>NONE</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35">
      <c r="A313" s="18" t="s">
        <v>220</v>
      </c>
      <c r="B313" s="19">
        <v>428</v>
      </c>
      <c r="C313" s="18" t="s">
        <v>56</v>
      </c>
      <c r="D313" s="18" t="s">
        <v>191</v>
      </c>
      <c r="E313" s="18" t="s">
        <v>87</v>
      </c>
      <c r="F313" s="53">
        <v>17.5</v>
      </c>
      <c r="G313" s="53"/>
      <c r="H313" s="18"/>
      <c r="I313" s="11" t="str">
        <f>LEFT(Tabel1[[#This Row],[Ruumi tüüp (TALO Tüüpruumide nimestik)]],2)</f>
        <v>Tö</v>
      </c>
      <c r="J313" s="22" t="s">
        <v>4</v>
      </c>
      <c r="K313" s="18" t="s">
        <v>11</v>
      </c>
      <c r="L313" s="11" t="str">
        <f>IFERROR(VLOOKUP(Tabel1[[#This Row],[Üürnik]],'Lepingu lisa'!$AW$3:$AX$22,2,FALSE),"")</f>
        <v/>
      </c>
      <c r="M313" s="11" t="str">
        <f>IFERROR(VLOOKUP(Tabel1[[#This Row],[Jaotus]],Tabelid!L:M,2,FALSE),"")</f>
        <v>NONE</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35">
      <c r="A314" s="18" t="s">
        <v>220</v>
      </c>
      <c r="B314" s="19">
        <v>429</v>
      </c>
      <c r="C314" s="18" t="s">
        <v>56</v>
      </c>
      <c r="D314" s="18" t="s">
        <v>191</v>
      </c>
      <c r="E314" s="18" t="s">
        <v>87</v>
      </c>
      <c r="F314" s="53">
        <v>16.3</v>
      </c>
      <c r="G314" s="53"/>
      <c r="H314" s="18"/>
      <c r="I314" s="11" t="str">
        <f>LEFT(Tabel1[[#This Row],[Ruumi tüüp (TALO Tüüpruumide nimestik)]],2)</f>
        <v>Tö</v>
      </c>
      <c r="J314" s="22" t="s">
        <v>4</v>
      </c>
      <c r="K314" s="18" t="s">
        <v>11</v>
      </c>
      <c r="L314" s="11" t="str">
        <f>IFERROR(VLOOKUP(Tabel1[[#This Row],[Üürnik]],'Lepingu lisa'!$AW$3:$AX$22,2,FALSE),"")</f>
        <v/>
      </c>
      <c r="M314" s="11" t="str">
        <f>IFERROR(VLOOKUP(Tabel1[[#This Row],[Jaotus]],Tabelid!L:M,2,FALSE),"")</f>
        <v>NONE</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35">
      <c r="A315" s="18" t="s">
        <v>220</v>
      </c>
      <c r="B315" s="19">
        <v>430</v>
      </c>
      <c r="C315" s="18" t="s">
        <v>56</v>
      </c>
      <c r="D315" s="18" t="s">
        <v>191</v>
      </c>
      <c r="E315" s="18" t="s">
        <v>87</v>
      </c>
      <c r="F315" s="53">
        <v>18.600000000000001</v>
      </c>
      <c r="G315" s="53"/>
      <c r="H315" s="18"/>
      <c r="I315" s="11" t="str">
        <f>LEFT(Tabel1[[#This Row],[Ruumi tüüp (TALO Tüüpruumide nimestik)]],2)</f>
        <v>Tö</v>
      </c>
      <c r="J315" s="22" t="s">
        <v>4</v>
      </c>
      <c r="K315" s="18" t="s">
        <v>11</v>
      </c>
      <c r="L315" s="11" t="str">
        <f>IFERROR(VLOOKUP(Tabel1[[#This Row],[Üürnik]],'Lepingu lisa'!$AW$3:$AX$22,2,FALSE),"")</f>
        <v/>
      </c>
      <c r="M315" s="11" t="str">
        <f>IFERROR(VLOOKUP(Tabel1[[#This Row],[Jaotus]],Tabelid!L:M,2,FALSE),"")</f>
        <v>NONE</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35">
      <c r="A316" s="18" t="s">
        <v>220</v>
      </c>
      <c r="B316" s="19">
        <v>431</v>
      </c>
      <c r="C316" s="18" t="s">
        <v>56</v>
      </c>
      <c r="D316" s="18" t="s">
        <v>224</v>
      </c>
      <c r="E316" s="18" t="s">
        <v>95</v>
      </c>
      <c r="F316" s="53">
        <v>19.7</v>
      </c>
      <c r="G316" s="53"/>
      <c r="H316" s="18"/>
      <c r="I316" s="11" t="str">
        <f>LEFT(Tabel1[[#This Row],[Ruumi tüüp (TALO Tüüpruumide nimestik)]],2)</f>
        <v>Pu</v>
      </c>
      <c r="J316" s="22" t="s">
        <v>4</v>
      </c>
      <c r="K316" s="18" t="s">
        <v>11</v>
      </c>
      <c r="L316" s="11" t="str">
        <f>IFERROR(VLOOKUP(Tabel1[[#This Row],[Üürnik]],'Lepingu lisa'!$AW$3:$AX$22,2,FALSE),"")</f>
        <v/>
      </c>
      <c r="M316" s="11" t="str">
        <f>IFERROR(VLOOKUP(Tabel1[[#This Row],[Jaotus]],Tabelid!L:M,2,FALSE),"")</f>
        <v>NONE</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35">
      <c r="A317" s="18" t="s">
        <v>220</v>
      </c>
      <c r="B317" s="19">
        <v>432</v>
      </c>
      <c r="C317" s="18" t="s">
        <v>56</v>
      </c>
      <c r="D317" s="18" t="s">
        <v>71</v>
      </c>
      <c r="E317" s="18" t="s">
        <v>58</v>
      </c>
      <c r="F317" s="53">
        <v>40.799999999999997</v>
      </c>
      <c r="G317" s="53"/>
      <c r="H317" s="18"/>
      <c r="I317" s="11" t="str">
        <f>LEFT(Tabel1[[#This Row],[Ruumi tüüp (TALO Tüüpruumide nimestik)]],2)</f>
        <v>Ül</v>
      </c>
      <c r="J317" s="22" t="s">
        <v>4</v>
      </c>
      <c r="K317" s="18" t="s">
        <v>11</v>
      </c>
      <c r="L317" s="11" t="str">
        <f>IFERROR(VLOOKUP(Tabel1[[#This Row],[Üürnik]],'Lepingu lisa'!$AW$3:$AX$22,2,FALSE),"")</f>
        <v/>
      </c>
      <c r="M317" s="11" t="str">
        <f>IFERROR(VLOOKUP(Tabel1[[#This Row],[Jaotus]],Tabelid!L:M,2,FALSE),"")</f>
        <v>NONE</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35">
      <c r="A318" s="18" t="s">
        <v>220</v>
      </c>
      <c r="B318" s="19">
        <v>433</v>
      </c>
      <c r="C318" s="18" t="s">
        <v>56</v>
      </c>
      <c r="D318" s="18" t="s">
        <v>191</v>
      </c>
      <c r="E318" s="18" t="s">
        <v>87</v>
      </c>
      <c r="F318" s="53">
        <v>18.600000000000001</v>
      </c>
      <c r="G318" s="53"/>
      <c r="H318" s="18"/>
      <c r="I318" s="11" t="str">
        <f>LEFT(Tabel1[[#This Row],[Ruumi tüüp (TALO Tüüpruumide nimestik)]],2)</f>
        <v>Tö</v>
      </c>
      <c r="J318" s="22" t="s">
        <v>4</v>
      </c>
      <c r="K318" s="18" t="s">
        <v>11</v>
      </c>
      <c r="L318" s="11" t="str">
        <f>IFERROR(VLOOKUP(Tabel1[[#This Row],[Üürnik]],'Lepingu lisa'!$AW$3:$AX$22,2,FALSE),"")</f>
        <v/>
      </c>
      <c r="M318" s="11" t="str">
        <f>IFERROR(VLOOKUP(Tabel1[[#This Row],[Jaotus]],Tabelid!L:M,2,FALSE),"")</f>
        <v>NONE</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35">
      <c r="A319" s="18" t="s">
        <v>220</v>
      </c>
      <c r="B319" s="19">
        <v>434</v>
      </c>
      <c r="C319" s="18" t="s">
        <v>56</v>
      </c>
      <c r="D319" s="18" t="s">
        <v>191</v>
      </c>
      <c r="E319" s="18" t="s">
        <v>87</v>
      </c>
      <c r="F319" s="53">
        <v>16.100000000000001</v>
      </c>
      <c r="G319" s="53"/>
      <c r="H319" s="18"/>
      <c r="I319" s="11" t="str">
        <f>LEFT(Tabel1[[#This Row],[Ruumi tüüp (TALO Tüüpruumide nimestik)]],2)</f>
        <v>Tö</v>
      </c>
      <c r="J319" s="22" t="s">
        <v>4</v>
      </c>
      <c r="K319" s="18" t="s">
        <v>11</v>
      </c>
      <c r="L319" s="11" t="str">
        <f>IFERROR(VLOOKUP(Tabel1[[#This Row],[Üürnik]],'Lepingu lisa'!$AW$3:$AX$22,2,FALSE),"")</f>
        <v/>
      </c>
      <c r="M319" s="11" t="str">
        <f>IFERROR(VLOOKUP(Tabel1[[#This Row],[Jaotus]],Tabelid!L:M,2,FALSE),"")</f>
        <v>NONE</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35">
      <c r="A320" s="18" t="s">
        <v>220</v>
      </c>
      <c r="B320" s="19">
        <v>435</v>
      </c>
      <c r="C320" s="18" t="s">
        <v>56</v>
      </c>
      <c r="D320" s="18" t="s">
        <v>64</v>
      </c>
      <c r="E320" s="18" t="s">
        <v>85</v>
      </c>
      <c r="F320" s="53">
        <v>2.5</v>
      </c>
      <c r="G320" s="53"/>
      <c r="H320" s="18"/>
      <c r="I320" s="11" t="str">
        <f>LEFT(Tabel1[[#This Row],[Ruumi tüüp (TALO Tüüpruumide nimestik)]],2)</f>
        <v>Mä</v>
      </c>
      <c r="J320" s="22" t="s">
        <v>4</v>
      </c>
      <c r="K320" s="18" t="s">
        <v>11</v>
      </c>
      <c r="L320" s="11" t="str">
        <f>IFERROR(VLOOKUP(Tabel1[[#This Row],[Üürnik]],'Lepingu lisa'!$AW$3:$AX$22,2,FALSE),"")</f>
        <v/>
      </c>
      <c r="M320" s="11" t="str">
        <f>IFERROR(VLOOKUP(Tabel1[[#This Row],[Jaotus]],Tabelid!L:M,2,FALSE),"")</f>
        <v>NONE</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35">
      <c r="A321" s="18" t="s">
        <v>220</v>
      </c>
      <c r="B321" s="19">
        <v>436</v>
      </c>
      <c r="C321" s="18" t="s">
        <v>56</v>
      </c>
      <c r="D321" s="18" t="s">
        <v>64</v>
      </c>
      <c r="E321" s="18" t="s">
        <v>85</v>
      </c>
      <c r="F321" s="53">
        <v>2.9</v>
      </c>
      <c r="G321" s="53"/>
      <c r="H321" s="18"/>
      <c r="I321" s="11" t="str">
        <f>LEFT(Tabel1[[#This Row],[Ruumi tüüp (TALO Tüüpruumide nimestik)]],2)</f>
        <v>Mä</v>
      </c>
      <c r="J321" s="22" t="s">
        <v>4</v>
      </c>
      <c r="K321" s="18" t="s">
        <v>11</v>
      </c>
      <c r="L321" s="11" t="str">
        <f>IFERROR(VLOOKUP(Tabel1[[#This Row],[Üürnik]],'Lepingu lisa'!$AW$3:$AX$22,2,FALSE),"")</f>
        <v/>
      </c>
      <c r="M321" s="11" t="str">
        <f>IFERROR(VLOOKUP(Tabel1[[#This Row],[Jaotus]],Tabelid!L:M,2,FALSE),"")</f>
        <v>NONE</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35">
      <c r="A322" s="18" t="s">
        <v>220</v>
      </c>
      <c r="B322" s="19" t="s">
        <v>225</v>
      </c>
      <c r="C322" s="18" t="s">
        <v>56</v>
      </c>
      <c r="D322" s="18" t="s">
        <v>64</v>
      </c>
      <c r="E322" s="18" t="s">
        <v>85</v>
      </c>
      <c r="F322" s="53">
        <v>2.6</v>
      </c>
      <c r="G322" s="53"/>
      <c r="H322" s="18"/>
      <c r="I322" s="11" t="str">
        <f>LEFT(Tabel1[[#This Row],[Ruumi tüüp (TALO Tüüpruumide nimestik)]],2)</f>
        <v>Mä</v>
      </c>
      <c r="J322" s="22" t="s">
        <v>4</v>
      </c>
      <c r="K322" s="18" t="s">
        <v>11</v>
      </c>
      <c r="L322" s="11" t="str">
        <f>IFERROR(VLOOKUP(Tabel1[[#This Row],[Üürnik]],'Lepingu lisa'!$AW$3:$AX$22,2,FALSE),"")</f>
        <v/>
      </c>
      <c r="M322" s="11" t="str">
        <f>IFERROR(VLOOKUP(Tabel1[[#This Row],[Jaotus]],Tabelid!L:M,2,FALSE),"")</f>
        <v>NONE</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35">
      <c r="A323" s="18" t="s">
        <v>220</v>
      </c>
      <c r="B323" s="19">
        <v>437</v>
      </c>
      <c r="C323" s="18" t="s">
        <v>56</v>
      </c>
      <c r="D323" s="18" t="s">
        <v>71</v>
      </c>
      <c r="E323" s="18" t="s">
        <v>58</v>
      </c>
      <c r="F323" s="53">
        <v>7.1</v>
      </c>
      <c r="G323" s="53"/>
      <c r="H323" s="18"/>
      <c r="I323" s="11" t="str">
        <f>LEFT(Tabel1[[#This Row],[Ruumi tüüp (TALO Tüüpruumide nimestik)]],2)</f>
        <v>Ül</v>
      </c>
      <c r="J323" s="22" t="s">
        <v>148</v>
      </c>
      <c r="K323" s="18"/>
      <c r="L323" s="11" t="str">
        <f>IFERROR(VLOOKUP(Tabel1[[#This Row],[Üürnik]],'Lepingu lisa'!$AW$3:$AX$22,2,FALSE),"")</f>
        <v/>
      </c>
      <c r="M323" s="11" t="str">
        <f>IFERROR(VLOOKUP(Tabel1[[#This Row],[Jaotus]],Tabelid!L:M,2,FALSE),"")</f>
        <v>FLOOR</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35">
      <c r="A324" s="18" t="s">
        <v>220</v>
      </c>
      <c r="B324" s="19">
        <v>438</v>
      </c>
      <c r="C324" s="18" t="s">
        <v>56</v>
      </c>
      <c r="D324" s="18" t="s">
        <v>71</v>
      </c>
      <c r="E324" s="18" t="s">
        <v>58</v>
      </c>
      <c r="F324" s="53">
        <v>4</v>
      </c>
      <c r="G324" s="53"/>
      <c r="H324" s="18"/>
      <c r="I324" s="11" t="str">
        <f>LEFT(Tabel1[[#This Row],[Ruumi tüüp (TALO Tüüpruumide nimestik)]],2)</f>
        <v>Ül</v>
      </c>
      <c r="J324" s="22" t="s">
        <v>148</v>
      </c>
      <c r="K324" s="18"/>
      <c r="L324" s="11" t="str">
        <f>IFERROR(VLOOKUP(Tabel1[[#This Row],[Üürnik]],'Lepingu lisa'!$AW$3:$AX$22,2,FALSE),"")</f>
        <v/>
      </c>
      <c r="M324" s="11" t="str">
        <f>IFERROR(VLOOKUP(Tabel1[[#This Row],[Jaotus]],Tabelid!L:M,2,FALSE),"")</f>
        <v>FLOOR</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35">
      <c r="A325" s="18" t="s">
        <v>220</v>
      </c>
      <c r="B325" s="19">
        <v>439</v>
      </c>
      <c r="C325" s="18" t="s">
        <v>72</v>
      </c>
      <c r="D325" s="18" t="s">
        <v>98</v>
      </c>
      <c r="E325" s="18" t="s">
        <v>58</v>
      </c>
      <c r="F325" s="53">
        <v>24</v>
      </c>
      <c r="G325" s="53"/>
      <c r="H325" s="18"/>
      <c r="I325" s="11" t="str">
        <f>LEFT(Tabel1[[#This Row],[Ruumi tüüp (TALO Tüüpruumide nimestik)]],2)</f>
        <v>Ül</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35">
      <c r="A326" s="18" t="s">
        <v>220</v>
      </c>
      <c r="B326" s="19">
        <v>440</v>
      </c>
      <c r="C326" s="18" t="s">
        <v>56</v>
      </c>
      <c r="D326" s="18" t="s">
        <v>71</v>
      </c>
      <c r="E326" s="18" t="s">
        <v>58</v>
      </c>
      <c r="F326" s="53">
        <v>58.7</v>
      </c>
      <c r="G326" s="53"/>
      <c r="H326" s="18"/>
      <c r="I326" s="11" t="str">
        <f>LEFT(Tabel1[[#This Row],[Ruumi tüüp (TALO Tüüpruumide nimestik)]],2)</f>
        <v>Ül</v>
      </c>
      <c r="J326" s="22" t="s">
        <v>4</v>
      </c>
      <c r="K326" s="18" t="s">
        <v>13</v>
      </c>
      <c r="L326" s="11" t="str">
        <f>IFERROR(VLOOKUP(Tabel1[[#This Row],[Üürnik]],'Lepingu lisa'!$AW$3:$AX$22,2,FALSE),"")</f>
        <v/>
      </c>
      <c r="M326" s="11" t="str">
        <f>IFERROR(VLOOKUP(Tabel1[[#This Row],[Jaotus]],Tabelid!L:M,2,FALSE),"")</f>
        <v>NONE</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35">
      <c r="A327" s="18" t="s">
        <v>220</v>
      </c>
      <c r="B327" s="19" t="s">
        <v>226</v>
      </c>
      <c r="C327" s="18" t="s">
        <v>56</v>
      </c>
      <c r="D327" s="18" t="s">
        <v>190</v>
      </c>
      <c r="E327" s="18" t="s">
        <v>58</v>
      </c>
      <c r="F327" s="53">
        <v>1.7</v>
      </c>
      <c r="G327" s="53"/>
      <c r="H327" s="18"/>
      <c r="I327" s="11" t="str">
        <f>LEFT(Tabel1[[#This Row],[Ruumi tüüp (TALO Tüüpruumide nimestik)]],2)</f>
        <v>Ül</v>
      </c>
      <c r="J327" s="22" t="s">
        <v>4</v>
      </c>
      <c r="K327" s="18" t="s">
        <v>13</v>
      </c>
      <c r="L327" s="11" t="str">
        <f>IFERROR(VLOOKUP(Tabel1[[#This Row],[Üürnik]],'Lepingu lisa'!$AW$3:$AX$22,2,FALSE),"")</f>
        <v/>
      </c>
      <c r="M327" s="11" t="str">
        <f>IFERROR(VLOOKUP(Tabel1[[#This Row],[Jaotus]],Tabelid!L:M,2,FALSE),"")</f>
        <v>NONE</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35">
      <c r="A328" s="18" t="s">
        <v>220</v>
      </c>
      <c r="B328" s="19">
        <v>441</v>
      </c>
      <c r="C328" s="18" t="s">
        <v>56</v>
      </c>
      <c r="D328" s="18" t="s">
        <v>64</v>
      </c>
      <c r="E328" s="18" t="s">
        <v>85</v>
      </c>
      <c r="F328" s="53">
        <v>2.6</v>
      </c>
      <c r="G328" s="53"/>
      <c r="H328" s="18"/>
      <c r="I328" s="11" t="str">
        <f>LEFT(Tabel1[[#This Row],[Ruumi tüüp (TALO Tüüpruumide nimestik)]],2)</f>
        <v>Mä</v>
      </c>
      <c r="J328" s="22" t="s">
        <v>4</v>
      </c>
      <c r="K328" s="18" t="s">
        <v>13</v>
      </c>
      <c r="L328" s="11" t="str">
        <f>IFERROR(VLOOKUP(Tabel1[[#This Row],[Üürnik]],'Lepingu lisa'!$AW$3:$AX$22,2,FALSE),"")</f>
        <v/>
      </c>
      <c r="M328" s="11" t="str">
        <f>IFERROR(VLOOKUP(Tabel1[[#This Row],[Jaotus]],Tabelid!L:M,2,FALSE),"")</f>
        <v>NONE</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35">
      <c r="A329" s="18" t="s">
        <v>220</v>
      </c>
      <c r="B329" s="19" t="s">
        <v>227</v>
      </c>
      <c r="C329" s="18" t="s">
        <v>56</v>
      </c>
      <c r="D329" s="18" t="s">
        <v>84</v>
      </c>
      <c r="E329" s="18" t="s">
        <v>85</v>
      </c>
      <c r="F329" s="53">
        <v>6.4</v>
      </c>
      <c r="G329" s="53"/>
      <c r="H329" s="18"/>
      <c r="I329" s="11" t="str">
        <f>LEFT(Tabel1[[#This Row],[Ruumi tüüp (TALO Tüüpruumide nimestik)]],2)</f>
        <v>Mä</v>
      </c>
      <c r="J329" s="22" t="s">
        <v>4</v>
      </c>
      <c r="K329" s="18" t="s">
        <v>13</v>
      </c>
      <c r="L329" s="11" t="str">
        <f>IFERROR(VLOOKUP(Tabel1[[#This Row],[Üürnik]],'Lepingu lisa'!$AW$3:$AX$22,2,FALSE),"")</f>
        <v/>
      </c>
      <c r="M329" s="11" t="str">
        <f>IFERROR(VLOOKUP(Tabel1[[#This Row],[Jaotus]],Tabelid!L:M,2,FALSE),"")</f>
        <v>NONE</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35">
      <c r="A330" s="18" t="s">
        <v>220</v>
      </c>
      <c r="B330" s="19">
        <v>442</v>
      </c>
      <c r="C330" s="18" t="s">
        <v>56</v>
      </c>
      <c r="D330" s="18" t="s">
        <v>64</v>
      </c>
      <c r="E330" s="18" t="s">
        <v>85</v>
      </c>
      <c r="F330" s="53">
        <v>2.6</v>
      </c>
      <c r="G330" s="53"/>
      <c r="H330" s="18"/>
      <c r="I330" s="11" t="str">
        <f>LEFT(Tabel1[[#This Row],[Ruumi tüüp (TALO Tüüpruumide nimestik)]],2)</f>
        <v>Mä</v>
      </c>
      <c r="J330" s="22" t="s">
        <v>4</v>
      </c>
      <c r="K330" s="18" t="s">
        <v>13</v>
      </c>
      <c r="L330" s="11" t="str">
        <f>IFERROR(VLOOKUP(Tabel1[[#This Row],[Üürnik]],'Lepingu lisa'!$AW$3:$AX$22,2,FALSE),"")</f>
        <v/>
      </c>
      <c r="M330" s="11" t="str">
        <f>IFERROR(VLOOKUP(Tabel1[[#This Row],[Jaotus]],Tabelid!L:M,2,FALSE),"")</f>
        <v>NONE</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35">
      <c r="A331" s="18" t="s">
        <v>220</v>
      </c>
      <c r="B331" s="19">
        <v>443</v>
      </c>
      <c r="C331" s="18" t="s">
        <v>56</v>
      </c>
      <c r="D331" s="18" t="s">
        <v>64</v>
      </c>
      <c r="E331" s="18" t="s">
        <v>85</v>
      </c>
      <c r="F331" s="53">
        <v>2.6</v>
      </c>
      <c r="G331" s="53"/>
      <c r="H331" s="18"/>
      <c r="I331" s="11" t="str">
        <f>LEFT(Tabel1[[#This Row],[Ruumi tüüp (TALO Tüüpruumide nimestik)]],2)</f>
        <v>Mä</v>
      </c>
      <c r="J331" s="22" t="s">
        <v>4</v>
      </c>
      <c r="K331" s="18" t="s">
        <v>13</v>
      </c>
      <c r="L331" s="11" t="str">
        <f>IFERROR(VLOOKUP(Tabel1[[#This Row],[Üürnik]],'Lepingu lisa'!$AW$3:$AX$22,2,FALSE),"")</f>
        <v/>
      </c>
      <c r="M331" s="11" t="str">
        <f>IFERROR(VLOOKUP(Tabel1[[#This Row],[Jaotus]],Tabelid!L:M,2,FALSE),"")</f>
        <v>NONE</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35">
      <c r="A332" s="18" t="s">
        <v>220</v>
      </c>
      <c r="B332" s="19">
        <v>444</v>
      </c>
      <c r="C332" s="18" t="s">
        <v>56</v>
      </c>
      <c r="D332" s="18" t="s">
        <v>191</v>
      </c>
      <c r="E332" s="18" t="s">
        <v>87</v>
      </c>
      <c r="F332" s="53">
        <v>17.3</v>
      </c>
      <c r="G332" s="53"/>
      <c r="H332" s="18"/>
      <c r="I332" s="11" t="str">
        <f>LEFT(Tabel1[[#This Row],[Ruumi tüüp (TALO Tüüpruumide nimestik)]],2)</f>
        <v>Tö</v>
      </c>
      <c r="J332" s="22" t="s">
        <v>4</v>
      </c>
      <c r="K332" s="18" t="s">
        <v>13</v>
      </c>
      <c r="L332" s="11" t="str">
        <f>IFERROR(VLOOKUP(Tabel1[[#This Row],[Üürnik]],'Lepingu lisa'!$AW$3:$AX$22,2,FALSE),"")</f>
        <v/>
      </c>
      <c r="M332" s="11" t="str">
        <f>IFERROR(VLOOKUP(Tabel1[[#This Row],[Jaotus]],Tabelid!L:M,2,FALSE),"")</f>
        <v>NONE</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35">
      <c r="A333" s="18" t="s">
        <v>220</v>
      </c>
      <c r="B333" s="19">
        <v>445</v>
      </c>
      <c r="C333" s="18" t="s">
        <v>56</v>
      </c>
      <c r="D333" s="18" t="s">
        <v>191</v>
      </c>
      <c r="E333" s="18" t="s">
        <v>87</v>
      </c>
      <c r="F333" s="53">
        <v>14.9</v>
      </c>
      <c r="G333" s="53"/>
      <c r="H333" s="18"/>
      <c r="I333" s="11" t="str">
        <f>LEFT(Tabel1[[#This Row],[Ruumi tüüp (TALO Tüüpruumide nimestik)]],2)</f>
        <v>Tö</v>
      </c>
      <c r="J333" s="22" t="s">
        <v>4</v>
      </c>
      <c r="K333" s="18" t="s">
        <v>13</v>
      </c>
      <c r="L333" s="11" t="str">
        <f>IFERROR(VLOOKUP(Tabel1[[#This Row],[Üürnik]],'Lepingu lisa'!$AW$3:$AX$22,2,FALSE),"")</f>
        <v/>
      </c>
      <c r="M333" s="11" t="str">
        <f>IFERROR(VLOOKUP(Tabel1[[#This Row],[Jaotus]],Tabelid!L:M,2,FALSE),"")</f>
        <v>NONE</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35">
      <c r="A334" s="18" t="s">
        <v>220</v>
      </c>
      <c r="B334" s="19">
        <v>446</v>
      </c>
      <c r="C334" s="18" t="s">
        <v>56</v>
      </c>
      <c r="D334" s="18" t="s">
        <v>191</v>
      </c>
      <c r="E334" s="18" t="s">
        <v>87</v>
      </c>
      <c r="F334" s="53">
        <v>13.3</v>
      </c>
      <c r="G334" s="53"/>
      <c r="H334" s="18"/>
      <c r="I334" s="11" t="str">
        <f>LEFT(Tabel1[[#This Row],[Ruumi tüüp (TALO Tüüpruumide nimestik)]],2)</f>
        <v>Tö</v>
      </c>
      <c r="J334" s="22" t="s">
        <v>4</v>
      </c>
      <c r="K334" s="18" t="s">
        <v>13</v>
      </c>
      <c r="L334" s="11" t="str">
        <f>IFERROR(VLOOKUP(Tabel1[[#This Row],[Üürnik]],'Lepingu lisa'!$AW$3:$AX$22,2,FALSE),"")</f>
        <v/>
      </c>
      <c r="M334" s="11" t="str">
        <f>IFERROR(VLOOKUP(Tabel1[[#This Row],[Jaotus]],Tabelid!L:M,2,FALSE),"")</f>
        <v>NONE</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35">
      <c r="A335" s="18" t="s">
        <v>220</v>
      </c>
      <c r="B335" s="19">
        <v>447</v>
      </c>
      <c r="C335" s="18" t="s">
        <v>56</v>
      </c>
      <c r="D335" s="18" t="s">
        <v>191</v>
      </c>
      <c r="E335" s="18" t="s">
        <v>87</v>
      </c>
      <c r="F335" s="53">
        <v>14.9</v>
      </c>
      <c r="G335" s="53"/>
      <c r="H335" s="18"/>
      <c r="I335" s="11" t="str">
        <f>LEFT(Tabel1[[#This Row],[Ruumi tüüp (TALO Tüüpruumide nimestik)]],2)</f>
        <v>Tö</v>
      </c>
      <c r="J335" s="22" t="s">
        <v>4</v>
      </c>
      <c r="K335" s="18" t="s">
        <v>13</v>
      </c>
      <c r="L335" s="11" t="str">
        <f>IFERROR(VLOOKUP(Tabel1[[#This Row],[Üürnik]],'Lepingu lisa'!$AW$3:$AX$22,2,FALSE),"")</f>
        <v/>
      </c>
      <c r="M335" s="11" t="str">
        <f>IFERROR(VLOOKUP(Tabel1[[#This Row],[Jaotus]],Tabelid!L:M,2,FALSE),"")</f>
        <v>NONE</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35">
      <c r="A336" s="18" t="s">
        <v>220</v>
      </c>
      <c r="B336" s="19">
        <v>448</v>
      </c>
      <c r="C336" s="18" t="s">
        <v>56</v>
      </c>
      <c r="D336" s="18" t="s">
        <v>228</v>
      </c>
      <c r="E336" s="18" t="s">
        <v>133</v>
      </c>
      <c r="F336" s="53">
        <v>8.1999999999999993</v>
      </c>
      <c r="G336" s="53"/>
      <c r="H336" s="18"/>
      <c r="I336" s="11" t="str">
        <f>LEFT(Tabel1[[#This Row],[Ruumi tüüp (TALO Tüüpruumide nimestik)]],2)</f>
        <v>Do</v>
      </c>
      <c r="J336" s="22" t="s">
        <v>4</v>
      </c>
      <c r="K336" s="18" t="s">
        <v>13</v>
      </c>
      <c r="L336" s="11" t="str">
        <f>IFERROR(VLOOKUP(Tabel1[[#This Row],[Üürnik]],'Lepingu lisa'!$AW$3:$AX$22,2,FALSE),"")</f>
        <v/>
      </c>
      <c r="M336" s="11" t="str">
        <f>IFERROR(VLOOKUP(Tabel1[[#This Row],[Jaotus]],Tabelid!L:M,2,FALSE),"")</f>
        <v>NONE</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35">
      <c r="A337" s="18" t="s">
        <v>220</v>
      </c>
      <c r="B337" s="19">
        <v>449</v>
      </c>
      <c r="C337" s="18" t="s">
        <v>56</v>
      </c>
      <c r="D337" s="18" t="s">
        <v>191</v>
      </c>
      <c r="E337" s="18" t="s">
        <v>87</v>
      </c>
      <c r="F337" s="53">
        <v>13.3</v>
      </c>
      <c r="G337" s="53"/>
      <c r="H337" s="18"/>
      <c r="I337" s="11" t="str">
        <f>LEFT(Tabel1[[#This Row],[Ruumi tüüp (TALO Tüüpruumide nimestik)]],2)</f>
        <v>Tö</v>
      </c>
      <c r="J337" s="22" t="s">
        <v>4</v>
      </c>
      <c r="K337" s="18" t="s">
        <v>13</v>
      </c>
      <c r="L337" s="11" t="str">
        <f>IFERROR(VLOOKUP(Tabel1[[#This Row],[Üürnik]],'Lepingu lisa'!$AW$3:$AX$22,2,FALSE),"")</f>
        <v/>
      </c>
      <c r="M337" s="11" t="str">
        <f>IFERROR(VLOOKUP(Tabel1[[#This Row],[Jaotus]],Tabelid!L:M,2,FALSE),"")</f>
        <v>NONE</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35">
      <c r="A338" s="18" t="s">
        <v>220</v>
      </c>
      <c r="B338" s="19">
        <v>450</v>
      </c>
      <c r="C338" s="18" t="s">
        <v>56</v>
      </c>
      <c r="D338" s="18" t="s">
        <v>191</v>
      </c>
      <c r="E338" s="18" t="s">
        <v>87</v>
      </c>
      <c r="F338" s="53">
        <v>14.5</v>
      </c>
      <c r="G338" s="53"/>
      <c r="H338" s="18"/>
      <c r="I338" s="11" t="str">
        <f>LEFT(Tabel1[[#This Row],[Ruumi tüüp (TALO Tüüpruumide nimestik)]],2)</f>
        <v>Tö</v>
      </c>
      <c r="J338" s="22" t="s">
        <v>4</v>
      </c>
      <c r="K338" s="18" t="s">
        <v>13</v>
      </c>
      <c r="L338" s="11" t="str">
        <f>IFERROR(VLOOKUP(Tabel1[[#This Row],[Üürnik]],'Lepingu lisa'!$AW$3:$AX$22,2,FALSE),"")</f>
        <v/>
      </c>
      <c r="M338" s="11" t="str">
        <f>IFERROR(VLOOKUP(Tabel1[[#This Row],[Jaotus]],Tabelid!L:M,2,FALSE),"")</f>
        <v>NONE</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35">
      <c r="A339" s="18" t="s">
        <v>220</v>
      </c>
      <c r="B339" s="19">
        <v>451</v>
      </c>
      <c r="C339" s="18" t="s">
        <v>56</v>
      </c>
      <c r="D339" s="18" t="s">
        <v>189</v>
      </c>
      <c r="E339" s="18" t="s">
        <v>164</v>
      </c>
      <c r="F339" s="53">
        <v>11</v>
      </c>
      <c r="G339" s="53"/>
      <c r="H339" s="18"/>
      <c r="I339" s="11" t="str">
        <f>LEFT(Tabel1[[#This Row],[Ruumi tüüp (TALO Tüüpruumide nimestik)]],2)</f>
        <v>Nõ</v>
      </c>
      <c r="J339" s="22" t="s">
        <v>4</v>
      </c>
      <c r="K339" s="18" t="s">
        <v>13</v>
      </c>
      <c r="L339" s="11" t="str">
        <f>IFERROR(VLOOKUP(Tabel1[[#This Row],[Üürnik]],'Lepingu lisa'!$AW$3:$AX$22,2,FALSE),"")</f>
        <v/>
      </c>
      <c r="M339" s="11" t="str">
        <f>IFERROR(VLOOKUP(Tabel1[[#This Row],[Jaotus]],Tabelid!L:M,2,FALSE),"")</f>
        <v>NONE</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35">
      <c r="A340" s="18" t="s">
        <v>220</v>
      </c>
      <c r="B340" s="19">
        <v>452</v>
      </c>
      <c r="C340" s="18" t="s">
        <v>56</v>
      </c>
      <c r="D340" s="18" t="s">
        <v>188</v>
      </c>
      <c r="E340" s="18" t="s">
        <v>95</v>
      </c>
      <c r="F340" s="53">
        <v>46.1</v>
      </c>
      <c r="G340" s="53"/>
      <c r="H340" s="18"/>
      <c r="I340" s="11" t="str">
        <f>LEFT(Tabel1[[#This Row],[Ruumi tüüp (TALO Tüüpruumide nimestik)]],2)</f>
        <v>Pu</v>
      </c>
      <c r="J340" s="22" t="s">
        <v>4</v>
      </c>
      <c r="K340" s="18" t="s">
        <v>13</v>
      </c>
      <c r="L340" s="11" t="str">
        <f>IFERROR(VLOOKUP(Tabel1[[#This Row],[Üürnik]],'Lepingu lisa'!$AW$3:$AX$22,2,FALSE),"")</f>
        <v/>
      </c>
      <c r="M340" s="11" t="str">
        <f>IFERROR(VLOOKUP(Tabel1[[#This Row],[Jaotus]],Tabelid!L:M,2,FALSE),"")</f>
        <v>NONE</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35">
      <c r="A341" s="18" t="s">
        <v>220</v>
      </c>
      <c r="B341" s="19">
        <v>453</v>
      </c>
      <c r="C341" s="18" t="s">
        <v>56</v>
      </c>
      <c r="D341" s="18" t="s">
        <v>191</v>
      </c>
      <c r="E341" s="18" t="s">
        <v>87</v>
      </c>
      <c r="F341" s="53">
        <v>28</v>
      </c>
      <c r="G341" s="53"/>
      <c r="H341" s="18"/>
      <c r="I341" s="11" t="str">
        <f>LEFT(Tabel1[[#This Row],[Ruumi tüüp (TALO Tüüpruumide nimestik)]],2)</f>
        <v>Tö</v>
      </c>
      <c r="J341" s="22" t="s">
        <v>4</v>
      </c>
      <c r="K341" s="18" t="s">
        <v>13</v>
      </c>
      <c r="L341" s="11" t="str">
        <f>IFERROR(VLOOKUP(Tabel1[[#This Row],[Üürnik]],'Lepingu lisa'!$AW$3:$AX$22,2,FALSE),"")</f>
        <v/>
      </c>
      <c r="M341" s="11" t="str">
        <f>IFERROR(VLOOKUP(Tabel1[[#This Row],[Jaotus]],Tabelid!L:M,2,FALSE),"")</f>
        <v>NONE</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35">
      <c r="A342" s="18" t="s">
        <v>220</v>
      </c>
      <c r="B342" s="19">
        <v>454</v>
      </c>
      <c r="C342" s="18" t="s">
        <v>56</v>
      </c>
      <c r="D342" s="18" t="s">
        <v>191</v>
      </c>
      <c r="E342" s="18" t="s">
        <v>87</v>
      </c>
      <c r="F342" s="53">
        <v>13.9</v>
      </c>
      <c r="G342" s="53"/>
      <c r="H342" s="18"/>
      <c r="I342" s="11" t="str">
        <f>LEFT(Tabel1[[#This Row],[Ruumi tüüp (TALO Tüüpruumide nimestik)]],2)</f>
        <v>Tö</v>
      </c>
      <c r="J342" s="22" t="s">
        <v>4</v>
      </c>
      <c r="K342" s="18" t="s">
        <v>13</v>
      </c>
      <c r="L342" s="11" t="str">
        <f>IFERROR(VLOOKUP(Tabel1[[#This Row],[Üürnik]],'Lepingu lisa'!$AW$3:$AX$22,2,FALSE),"")</f>
        <v/>
      </c>
      <c r="M342" s="11" t="str">
        <f>IFERROR(VLOOKUP(Tabel1[[#This Row],[Jaotus]],Tabelid!L:M,2,FALSE),"")</f>
        <v>NONE</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35">
      <c r="A343" s="18" t="s">
        <v>220</v>
      </c>
      <c r="B343" s="19">
        <v>455</v>
      </c>
      <c r="C343" s="18" t="s">
        <v>56</v>
      </c>
      <c r="D343" s="18" t="s">
        <v>191</v>
      </c>
      <c r="E343" s="18" t="s">
        <v>87</v>
      </c>
      <c r="F343" s="53">
        <v>11.4</v>
      </c>
      <c r="G343" s="53"/>
      <c r="H343" s="18"/>
      <c r="I343" s="11" t="str">
        <f>LEFT(Tabel1[[#This Row],[Ruumi tüüp (TALO Tüüpruumide nimestik)]],2)</f>
        <v>Tö</v>
      </c>
      <c r="J343" s="22" t="s">
        <v>4</v>
      </c>
      <c r="K343" s="18" t="s">
        <v>13</v>
      </c>
      <c r="L343" s="11" t="str">
        <f>IFERROR(VLOOKUP(Tabel1[[#This Row],[Üürnik]],'Lepingu lisa'!$AW$3:$AX$22,2,FALSE),"")</f>
        <v/>
      </c>
      <c r="M343" s="11" t="str">
        <f>IFERROR(VLOOKUP(Tabel1[[#This Row],[Jaotus]],Tabelid!L:M,2,FALSE),"")</f>
        <v>NONE</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35">
      <c r="A344" s="18" t="s">
        <v>220</v>
      </c>
      <c r="B344" s="19">
        <v>456</v>
      </c>
      <c r="C344" s="18" t="s">
        <v>56</v>
      </c>
      <c r="D344" s="18" t="s">
        <v>191</v>
      </c>
      <c r="E344" s="18" t="s">
        <v>87</v>
      </c>
      <c r="F344" s="53">
        <v>12</v>
      </c>
      <c r="G344" s="53"/>
      <c r="H344" s="18"/>
      <c r="I344" s="11" t="str">
        <f>LEFT(Tabel1[[#This Row],[Ruumi tüüp (TALO Tüüpruumide nimestik)]],2)</f>
        <v>Tö</v>
      </c>
      <c r="J344" s="22" t="s">
        <v>4</v>
      </c>
      <c r="K344" s="18" t="s">
        <v>13</v>
      </c>
      <c r="L344" s="11" t="str">
        <f>IFERROR(VLOOKUP(Tabel1[[#This Row],[Üürnik]],'Lepingu lisa'!$AW$3:$AX$22,2,FALSE),"")</f>
        <v/>
      </c>
      <c r="M344" s="11" t="str">
        <f>IFERROR(VLOOKUP(Tabel1[[#This Row],[Jaotus]],Tabelid!L:M,2,FALSE),"")</f>
        <v>NONE</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35">
      <c r="A345" s="18" t="s">
        <v>220</v>
      </c>
      <c r="B345" s="19">
        <v>457</v>
      </c>
      <c r="C345" s="18" t="s">
        <v>56</v>
      </c>
      <c r="D345" s="18" t="s">
        <v>191</v>
      </c>
      <c r="E345" s="18" t="s">
        <v>87</v>
      </c>
      <c r="F345" s="53">
        <v>13.2</v>
      </c>
      <c r="G345" s="53"/>
      <c r="H345" s="18"/>
      <c r="I345" s="11" t="str">
        <f>LEFT(Tabel1[[#This Row],[Ruumi tüüp (TALO Tüüpruumide nimestik)]],2)</f>
        <v>Tö</v>
      </c>
      <c r="J345" s="22" t="s">
        <v>4</v>
      </c>
      <c r="K345" s="18" t="s">
        <v>13</v>
      </c>
      <c r="L345" s="11" t="str">
        <f>IFERROR(VLOOKUP(Tabel1[[#This Row],[Üürnik]],'Lepingu lisa'!$AW$3:$AX$22,2,FALSE),"")</f>
        <v/>
      </c>
      <c r="M345" s="11" t="str">
        <f>IFERROR(VLOOKUP(Tabel1[[#This Row],[Jaotus]],Tabelid!L:M,2,FALSE),"")</f>
        <v>NONE</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35">
      <c r="A346" s="18" t="s">
        <v>220</v>
      </c>
      <c r="B346" s="19">
        <v>458</v>
      </c>
      <c r="C346" s="18" t="s">
        <v>56</v>
      </c>
      <c r="D346" s="18" t="s">
        <v>191</v>
      </c>
      <c r="E346" s="18" t="s">
        <v>87</v>
      </c>
      <c r="F346" s="53">
        <v>11.4</v>
      </c>
      <c r="G346" s="53"/>
      <c r="H346" s="18"/>
      <c r="I346" s="11" t="str">
        <f>LEFT(Tabel1[[#This Row],[Ruumi tüüp (TALO Tüüpruumide nimestik)]],2)</f>
        <v>Tö</v>
      </c>
      <c r="J346" s="22" t="s">
        <v>4</v>
      </c>
      <c r="K346" s="18" t="s">
        <v>13</v>
      </c>
      <c r="L346" s="11" t="str">
        <f>IFERROR(VLOOKUP(Tabel1[[#This Row],[Üürnik]],'Lepingu lisa'!$AW$3:$AX$22,2,FALSE),"")</f>
        <v/>
      </c>
      <c r="M346" s="11" t="str">
        <f>IFERROR(VLOOKUP(Tabel1[[#This Row],[Jaotus]],Tabelid!L:M,2,FALSE),"")</f>
        <v>NONE</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35">
      <c r="A347" s="18" t="s">
        <v>220</v>
      </c>
      <c r="B347" s="19">
        <v>459</v>
      </c>
      <c r="C347" s="18" t="s">
        <v>56</v>
      </c>
      <c r="D347" s="18" t="s">
        <v>191</v>
      </c>
      <c r="E347" s="18" t="s">
        <v>87</v>
      </c>
      <c r="F347" s="53">
        <v>13.8</v>
      </c>
      <c r="G347" s="53"/>
      <c r="H347" s="18"/>
      <c r="I347" s="11" t="str">
        <f>LEFT(Tabel1[[#This Row],[Ruumi tüüp (TALO Tüüpruumide nimestik)]],2)</f>
        <v>Tö</v>
      </c>
      <c r="J347" s="22" t="s">
        <v>4</v>
      </c>
      <c r="K347" s="18" t="s">
        <v>13</v>
      </c>
      <c r="L347" s="11" t="str">
        <f>IFERROR(VLOOKUP(Tabel1[[#This Row],[Üürnik]],'Lepingu lisa'!$AW$3:$AX$22,2,FALSE),"")</f>
        <v/>
      </c>
      <c r="M347" s="11" t="str">
        <f>IFERROR(VLOOKUP(Tabel1[[#This Row],[Jaotus]],Tabelid!L:M,2,FALSE),"")</f>
        <v>NONE</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35">
      <c r="A348" s="18" t="s">
        <v>220</v>
      </c>
      <c r="B348" s="19">
        <v>460</v>
      </c>
      <c r="C348" s="18" t="s">
        <v>56</v>
      </c>
      <c r="D348" s="18" t="s">
        <v>191</v>
      </c>
      <c r="E348" s="18" t="s">
        <v>87</v>
      </c>
      <c r="F348" s="53">
        <v>15.3</v>
      </c>
      <c r="G348" s="53"/>
      <c r="H348" s="18"/>
      <c r="I348" s="11" t="str">
        <f>LEFT(Tabel1[[#This Row],[Ruumi tüüp (TALO Tüüpruumide nimestik)]],2)</f>
        <v>Tö</v>
      </c>
      <c r="J348" s="22" t="s">
        <v>4</v>
      </c>
      <c r="K348" s="18" t="s">
        <v>13</v>
      </c>
      <c r="L348" s="11" t="str">
        <f>IFERROR(VLOOKUP(Tabel1[[#This Row],[Üürnik]],'Lepingu lisa'!$AW$3:$AX$22,2,FALSE),"")</f>
        <v/>
      </c>
      <c r="M348" s="11" t="str">
        <f>IFERROR(VLOOKUP(Tabel1[[#This Row],[Jaotus]],Tabelid!L:M,2,FALSE),"")</f>
        <v>NONE</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35">
      <c r="A349" s="18" t="s">
        <v>220</v>
      </c>
      <c r="B349" s="19">
        <v>461</v>
      </c>
      <c r="C349" s="18" t="s">
        <v>56</v>
      </c>
      <c r="D349" s="18" t="s">
        <v>71</v>
      </c>
      <c r="E349" s="18" t="s">
        <v>58</v>
      </c>
      <c r="F349" s="53">
        <v>2</v>
      </c>
      <c r="G349" s="53"/>
      <c r="H349" s="18"/>
      <c r="I349" s="11" t="str">
        <f>LEFT(Tabel1[[#This Row],[Ruumi tüüp (TALO Tüüpruumide nimestik)]],2)</f>
        <v>Ül</v>
      </c>
      <c r="J349" s="22" t="s">
        <v>148</v>
      </c>
      <c r="K349" s="18"/>
      <c r="L349" s="11" t="str">
        <f>IFERROR(VLOOKUP(Tabel1[[#This Row],[Üürnik]],'Lepingu lisa'!$AW$3:$AX$22,2,FALSE),"")</f>
        <v/>
      </c>
      <c r="M349" s="11" t="str">
        <f>IFERROR(VLOOKUP(Tabel1[[#This Row],[Jaotus]],Tabelid!L:M,2,FALSE),"")</f>
        <v>FLOOR</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35">
      <c r="A350" s="18" t="s">
        <v>220</v>
      </c>
      <c r="B350" s="19">
        <v>462</v>
      </c>
      <c r="C350" s="18" t="s">
        <v>72</v>
      </c>
      <c r="D350" s="18" t="s">
        <v>131</v>
      </c>
      <c r="E350" s="18" t="s">
        <v>58</v>
      </c>
      <c r="F350" s="53">
        <v>24</v>
      </c>
      <c r="G350" s="53"/>
      <c r="H350" s="18"/>
      <c r="I350" s="11" t="str">
        <f>LEFT(Tabel1[[#This Row],[Ruumi tüüp (TALO Tüüpruumide nimestik)]],2)</f>
        <v>Ül</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35">
      <c r="A351" s="18" t="s">
        <v>220</v>
      </c>
      <c r="B351" s="19">
        <v>463</v>
      </c>
      <c r="C351" s="18" t="s">
        <v>56</v>
      </c>
      <c r="D351" s="18" t="s">
        <v>64</v>
      </c>
      <c r="E351" s="18" t="s">
        <v>85</v>
      </c>
      <c r="F351" s="53">
        <v>3.2</v>
      </c>
      <c r="G351" s="53"/>
      <c r="H351" s="18"/>
      <c r="I351" s="11" t="str">
        <f>LEFT(Tabel1[[#This Row],[Ruumi tüüp (TALO Tüüpruumide nimestik)]],2)</f>
        <v>Mä</v>
      </c>
      <c r="J351" s="22" t="s">
        <v>4</v>
      </c>
      <c r="K351" s="18" t="s">
        <v>13</v>
      </c>
      <c r="L351" s="11" t="str">
        <f>IFERROR(VLOOKUP(Tabel1[[#This Row],[Üürnik]],'Lepingu lisa'!$AW$3:$AX$22,2,FALSE),"")</f>
        <v/>
      </c>
      <c r="M351" s="11" t="str">
        <f>IFERROR(VLOOKUP(Tabel1[[#This Row],[Jaotus]],Tabelid!L:M,2,FALSE),"")</f>
        <v>NONE</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35">
      <c r="A352" s="18" t="s">
        <v>220</v>
      </c>
      <c r="B352" s="19">
        <v>464</v>
      </c>
      <c r="C352" s="18" t="s">
        <v>56</v>
      </c>
      <c r="D352" s="18" t="s">
        <v>64</v>
      </c>
      <c r="E352" s="18" t="s">
        <v>85</v>
      </c>
      <c r="F352" s="53">
        <v>3.3</v>
      </c>
      <c r="G352" s="53"/>
      <c r="H352" s="18"/>
      <c r="I352" s="11" t="str">
        <f>LEFT(Tabel1[[#This Row],[Ruumi tüüp (TALO Tüüpruumide nimestik)]],2)</f>
        <v>Mä</v>
      </c>
      <c r="J352" s="22" t="s">
        <v>4</v>
      </c>
      <c r="K352" s="18" t="s">
        <v>13</v>
      </c>
      <c r="L352" s="11" t="str">
        <f>IFERROR(VLOOKUP(Tabel1[[#This Row],[Üürnik]],'Lepingu lisa'!$AW$3:$AX$22,2,FALSE),"")</f>
        <v/>
      </c>
      <c r="M352" s="11" t="str">
        <f>IFERROR(VLOOKUP(Tabel1[[#This Row],[Jaotus]],Tabelid!L:M,2,FALSE),"")</f>
        <v>NONE</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35">
      <c r="A353" s="18" t="s">
        <v>220</v>
      </c>
      <c r="B353" s="19">
        <v>465</v>
      </c>
      <c r="C353" s="18" t="s">
        <v>56</v>
      </c>
      <c r="D353" s="18" t="s">
        <v>191</v>
      </c>
      <c r="E353" s="18" t="s">
        <v>87</v>
      </c>
      <c r="F353" s="53">
        <v>15.3</v>
      </c>
      <c r="G353" s="53"/>
      <c r="H353" s="18"/>
      <c r="I353" s="11" t="str">
        <f>LEFT(Tabel1[[#This Row],[Ruumi tüüp (TALO Tüüpruumide nimestik)]],2)</f>
        <v>Tö</v>
      </c>
      <c r="J353" s="22" t="s">
        <v>4</v>
      </c>
      <c r="K353" s="18" t="s">
        <v>13</v>
      </c>
      <c r="L353" s="11" t="str">
        <f>IFERROR(VLOOKUP(Tabel1[[#This Row],[Üürnik]],'Lepingu lisa'!$AW$3:$AX$22,2,FALSE),"")</f>
        <v/>
      </c>
      <c r="M353" s="11" t="str">
        <f>IFERROR(VLOOKUP(Tabel1[[#This Row],[Jaotus]],Tabelid!L:M,2,FALSE),"")</f>
        <v>NONE</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35">
      <c r="A354" s="18" t="s">
        <v>220</v>
      </c>
      <c r="B354" s="19">
        <v>466</v>
      </c>
      <c r="C354" s="18" t="s">
        <v>56</v>
      </c>
      <c r="D354" s="18" t="s">
        <v>191</v>
      </c>
      <c r="E354" s="18" t="s">
        <v>87</v>
      </c>
      <c r="F354" s="53">
        <v>16.100000000000001</v>
      </c>
      <c r="G354" s="53"/>
      <c r="H354" s="18"/>
      <c r="I354" s="11" t="str">
        <f>LEFT(Tabel1[[#This Row],[Ruumi tüüp (TALO Tüüpruumide nimestik)]],2)</f>
        <v>Tö</v>
      </c>
      <c r="J354" s="22" t="s">
        <v>4</v>
      </c>
      <c r="K354" s="18" t="s">
        <v>13</v>
      </c>
      <c r="L354" s="11" t="str">
        <f>IFERROR(VLOOKUP(Tabel1[[#This Row],[Üürnik]],'Lepingu lisa'!$AW$3:$AX$22,2,FALSE),"")</f>
        <v/>
      </c>
      <c r="M354" s="11" t="str">
        <f>IFERROR(VLOOKUP(Tabel1[[#This Row],[Jaotus]],Tabelid!L:M,2,FALSE),"")</f>
        <v>NONE</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35">
      <c r="A355" s="18" t="s">
        <v>220</v>
      </c>
      <c r="B355" s="19">
        <v>467</v>
      </c>
      <c r="C355" s="18" t="s">
        <v>56</v>
      </c>
      <c r="D355" s="18" t="s">
        <v>191</v>
      </c>
      <c r="E355" s="18" t="s">
        <v>87</v>
      </c>
      <c r="F355" s="53">
        <v>16.100000000000001</v>
      </c>
      <c r="G355" s="53"/>
      <c r="H355" s="18"/>
      <c r="I355" s="11" t="str">
        <f>LEFT(Tabel1[[#This Row],[Ruumi tüüp (TALO Tüüpruumide nimestik)]],2)</f>
        <v>Tö</v>
      </c>
      <c r="J355" s="22" t="s">
        <v>4</v>
      </c>
      <c r="K355" s="18" t="s">
        <v>13</v>
      </c>
      <c r="L355" s="11" t="str">
        <f>IFERROR(VLOOKUP(Tabel1[[#This Row],[Üürnik]],'Lepingu lisa'!$AW$3:$AX$22,2,FALSE),"")</f>
        <v/>
      </c>
      <c r="M355" s="11" t="str">
        <f>IFERROR(VLOOKUP(Tabel1[[#This Row],[Jaotus]],Tabelid!L:M,2,FALSE),"")</f>
        <v>NONE</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35">
      <c r="A356" s="18" t="s">
        <v>220</v>
      </c>
      <c r="B356" s="19">
        <v>468</v>
      </c>
      <c r="C356" s="18" t="s">
        <v>56</v>
      </c>
      <c r="D356" s="18" t="s">
        <v>191</v>
      </c>
      <c r="E356" s="18" t="s">
        <v>87</v>
      </c>
      <c r="F356" s="53">
        <v>16.100000000000001</v>
      </c>
      <c r="G356" s="53"/>
      <c r="H356" s="18"/>
      <c r="I356" s="11" t="str">
        <f>LEFT(Tabel1[[#This Row],[Ruumi tüüp (TALO Tüüpruumide nimestik)]],2)</f>
        <v>Tö</v>
      </c>
      <c r="J356" s="22" t="s">
        <v>4</v>
      </c>
      <c r="K356" s="18" t="s">
        <v>13</v>
      </c>
      <c r="L356" s="11" t="str">
        <f>IFERROR(VLOOKUP(Tabel1[[#This Row],[Üürnik]],'Lepingu lisa'!$AW$3:$AX$22,2,FALSE),"")</f>
        <v/>
      </c>
      <c r="M356" s="11" t="str">
        <f>IFERROR(VLOOKUP(Tabel1[[#This Row],[Jaotus]],Tabelid!L:M,2,FALSE),"")</f>
        <v>NONE</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35">
      <c r="A357" s="18" t="s">
        <v>220</v>
      </c>
      <c r="B357" s="19">
        <v>469</v>
      </c>
      <c r="C357" s="18" t="s">
        <v>56</v>
      </c>
      <c r="D357" s="18" t="s">
        <v>191</v>
      </c>
      <c r="E357" s="18" t="s">
        <v>87</v>
      </c>
      <c r="F357" s="53">
        <v>16.100000000000001</v>
      </c>
      <c r="G357" s="53"/>
      <c r="H357" s="18"/>
      <c r="I357" s="11" t="str">
        <f>LEFT(Tabel1[[#This Row],[Ruumi tüüp (TALO Tüüpruumide nimestik)]],2)</f>
        <v>Tö</v>
      </c>
      <c r="J357" s="22" t="s">
        <v>4</v>
      </c>
      <c r="K357" s="18" t="s">
        <v>13</v>
      </c>
      <c r="L357" s="11" t="str">
        <f>IFERROR(VLOOKUP(Tabel1[[#This Row],[Üürnik]],'Lepingu lisa'!$AW$3:$AX$22,2,FALSE),"")</f>
        <v/>
      </c>
      <c r="M357" s="11" t="str">
        <f>IFERROR(VLOOKUP(Tabel1[[#This Row],[Jaotus]],Tabelid!L:M,2,FALSE),"")</f>
        <v>NONE</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35">
      <c r="A358" s="18" t="s">
        <v>220</v>
      </c>
      <c r="B358" s="19">
        <v>470</v>
      </c>
      <c r="C358" s="18" t="s">
        <v>56</v>
      </c>
      <c r="D358" s="18" t="s">
        <v>191</v>
      </c>
      <c r="E358" s="18" t="s">
        <v>87</v>
      </c>
      <c r="F358" s="53">
        <v>15.3</v>
      </c>
      <c r="G358" s="53"/>
      <c r="H358" s="18"/>
      <c r="I358" s="11" t="str">
        <f>LEFT(Tabel1[[#This Row],[Ruumi tüüp (TALO Tüüpruumide nimestik)]],2)</f>
        <v>Tö</v>
      </c>
      <c r="J358" s="22" t="s">
        <v>4</v>
      </c>
      <c r="K358" s="18" t="s">
        <v>13</v>
      </c>
      <c r="L358" s="11" t="str">
        <f>IFERROR(VLOOKUP(Tabel1[[#This Row],[Üürnik]],'Lepingu lisa'!$AW$3:$AX$22,2,FALSE),"")</f>
        <v/>
      </c>
      <c r="M358" s="11" t="str">
        <f>IFERROR(VLOOKUP(Tabel1[[#This Row],[Jaotus]],Tabelid!L:M,2,FALSE),"")</f>
        <v>NONE</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35">
      <c r="A359" s="18" t="s">
        <v>220</v>
      </c>
      <c r="B359" s="19">
        <v>471</v>
      </c>
      <c r="C359" s="18" t="s">
        <v>102</v>
      </c>
      <c r="D359" s="18" t="s">
        <v>209</v>
      </c>
      <c r="E359" s="18" t="s">
        <v>104</v>
      </c>
      <c r="F359" s="53">
        <v>3.3</v>
      </c>
      <c r="G359" s="53"/>
      <c r="H359" s="18"/>
      <c r="I359" s="11" t="str">
        <f>LEFT(Tabel1[[#This Row],[Ruumi tüüp (TALO Tüüpruumide nimestik)]],2)</f>
        <v>Te</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35">
      <c r="A360" s="18" t="s">
        <v>220</v>
      </c>
      <c r="B360" s="19" t="s">
        <v>229</v>
      </c>
      <c r="C360" s="18" t="s">
        <v>56</v>
      </c>
      <c r="D360" s="18" t="s">
        <v>188</v>
      </c>
      <c r="E360" s="18" t="s">
        <v>95</v>
      </c>
      <c r="F360" s="53">
        <v>8.1</v>
      </c>
      <c r="G360" s="53"/>
      <c r="H360" s="18"/>
      <c r="I360" s="11" t="str">
        <f>LEFT(Tabel1[[#This Row],[Ruumi tüüp (TALO Tüüpruumide nimestik)]],2)</f>
        <v>Pu</v>
      </c>
      <c r="J360" s="22" t="s">
        <v>4</v>
      </c>
      <c r="K360" s="18" t="s">
        <v>13</v>
      </c>
      <c r="L360" s="11" t="str">
        <f>IFERROR(VLOOKUP(Tabel1[[#This Row],[Üürnik]],'Lepingu lisa'!$AW$3:$AX$22,2,FALSE),"")</f>
        <v/>
      </c>
      <c r="M360" s="11" t="str">
        <f>IFERROR(VLOOKUP(Tabel1[[#This Row],[Jaotus]],Tabelid!L:M,2,FALSE),"")</f>
        <v>NONE</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35">
      <c r="A361" s="18" t="s">
        <v>220</v>
      </c>
      <c r="B361" s="19">
        <v>472</v>
      </c>
      <c r="C361" s="18" t="s">
        <v>56</v>
      </c>
      <c r="D361" s="18" t="s">
        <v>189</v>
      </c>
      <c r="E361" s="18" t="s">
        <v>164</v>
      </c>
      <c r="F361" s="53">
        <v>11.7</v>
      </c>
      <c r="G361" s="53"/>
      <c r="H361" s="18"/>
      <c r="I361" s="11" t="str">
        <f>LEFT(Tabel1[[#This Row],[Ruumi tüüp (TALO Tüüpruumide nimestik)]],2)</f>
        <v>Nõ</v>
      </c>
      <c r="J361" s="22" t="s">
        <v>4</v>
      </c>
      <c r="K361" s="18" t="s">
        <v>13</v>
      </c>
      <c r="L361" s="11" t="str">
        <f>IFERROR(VLOOKUP(Tabel1[[#This Row],[Üürnik]],'Lepingu lisa'!$AW$3:$AX$22,2,FALSE),"")</f>
        <v/>
      </c>
      <c r="M361" s="11" t="str">
        <f>IFERROR(VLOOKUP(Tabel1[[#This Row],[Jaotus]],Tabelid!L:M,2,FALSE),"")</f>
        <v>NONE</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35">
      <c r="A362" s="18" t="s">
        <v>220</v>
      </c>
      <c r="B362" s="19">
        <v>473</v>
      </c>
      <c r="C362" s="18" t="s">
        <v>56</v>
      </c>
      <c r="D362" s="18" t="s">
        <v>71</v>
      </c>
      <c r="E362" s="18" t="s">
        <v>58</v>
      </c>
      <c r="F362" s="53">
        <v>134.6</v>
      </c>
      <c r="G362" s="53"/>
      <c r="H362" s="18"/>
      <c r="I362" s="11" t="str">
        <f>LEFT(Tabel1[[#This Row],[Ruumi tüüp (TALO Tüüpruumide nimestik)]],2)</f>
        <v>Ül</v>
      </c>
      <c r="J362" s="22" t="s">
        <v>4</v>
      </c>
      <c r="K362" s="18" t="s">
        <v>13</v>
      </c>
      <c r="L362" s="11" t="str">
        <f>IFERROR(VLOOKUP(Tabel1[[#This Row],[Üürnik]],'Lepingu lisa'!$AW$3:$AX$22,2,FALSE),"")</f>
        <v/>
      </c>
      <c r="M362" s="11" t="str">
        <f>IFERROR(VLOOKUP(Tabel1[[#This Row],[Jaotus]],Tabelid!L:M,2,FALSE),"")</f>
        <v>NONE</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35">
      <c r="A363" s="18" t="s">
        <v>220</v>
      </c>
      <c r="B363" s="19" t="s">
        <v>230</v>
      </c>
      <c r="C363" s="18" t="s">
        <v>56</v>
      </c>
      <c r="D363" s="18" t="s">
        <v>190</v>
      </c>
      <c r="E363" s="18" t="s">
        <v>58</v>
      </c>
      <c r="F363" s="53">
        <v>1.5</v>
      </c>
      <c r="G363" s="53"/>
      <c r="H363" s="18"/>
      <c r="I363" s="11" t="str">
        <f>LEFT(Tabel1[[#This Row],[Ruumi tüüp (TALO Tüüpruumide nimestik)]],2)</f>
        <v>Ül</v>
      </c>
      <c r="J363" s="22" t="s">
        <v>4</v>
      </c>
      <c r="K363" s="18" t="s">
        <v>13</v>
      </c>
      <c r="L363" s="11" t="str">
        <f>IFERROR(VLOOKUP(Tabel1[[#This Row],[Üürnik]],'Lepingu lisa'!$AW$3:$AX$22,2,FALSE),"")</f>
        <v/>
      </c>
      <c r="M363" s="11" t="str">
        <f>IFERROR(VLOOKUP(Tabel1[[#This Row],[Jaotus]],Tabelid!L:M,2,FALSE),"")</f>
        <v>NONE</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35">
      <c r="A364" s="18" t="s">
        <v>220</v>
      </c>
      <c r="B364" s="19">
        <v>474</v>
      </c>
      <c r="C364" s="18" t="s">
        <v>56</v>
      </c>
      <c r="D364" s="18" t="s">
        <v>189</v>
      </c>
      <c r="E364" s="18" t="s">
        <v>164</v>
      </c>
      <c r="F364" s="53">
        <v>11.7</v>
      </c>
      <c r="G364" s="53"/>
      <c r="H364" s="18"/>
      <c r="I364" s="11" t="str">
        <f>LEFT(Tabel1[[#This Row],[Ruumi tüüp (TALO Tüüpruumide nimestik)]],2)</f>
        <v>Nõ</v>
      </c>
      <c r="J364" s="22" t="s">
        <v>4</v>
      </c>
      <c r="K364" s="18" t="s">
        <v>13</v>
      </c>
      <c r="L364" s="11" t="str">
        <f>IFERROR(VLOOKUP(Tabel1[[#This Row],[Üürnik]],'Lepingu lisa'!$AW$3:$AX$22,2,FALSE),"")</f>
        <v/>
      </c>
      <c r="M364" s="11" t="str">
        <f>IFERROR(VLOOKUP(Tabel1[[#This Row],[Jaotus]],Tabelid!L:M,2,FALSE),"")</f>
        <v>NONE</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35">
      <c r="A365" s="18" t="s">
        <v>220</v>
      </c>
      <c r="B365" s="19">
        <v>475</v>
      </c>
      <c r="C365" s="18" t="s">
        <v>56</v>
      </c>
      <c r="D365" s="18" t="s">
        <v>191</v>
      </c>
      <c r="E365" s="18" t="s">
        <v>87</v>
      </c>
      <c r="F365" s="53">
        <v>12.4</v>
      </c>
      <c r="G365" s="53"/>
      <c r="H365" s="18"/>
      <c r="I365" s="11" t="str">
        <f>LEFT(Tabel1[[#This Row],[Ruumi tüüp (TALO Tüüpruumide nimestik)]],2)</f>
        <v>Tö</v>
      </c>
      <c r="J365" s="22" t="s">
        <v>4</v>
      </c>
      <c r="K365" s="18" t="s">
        <v>13</v>
      </c>
      <c r="L365" s="11" t="str">
        <f>IFERROR(VLOOKUP(Tabel1[[#This Row],[Üürnik]],'Lepingu lisa'!$AW$3:$AX$22,2,FALSE),"")</f>
        <v/>
      </c>
      <c r="M365" s="11" t="str">
        <f>IFERROR(VLOOKUP(Tabel1[[#This Row],[Jaotus]],Tabelid!L:M,2,FALSE),"")</f>
        <v>NONE</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35">
      <c r="A366" s="18" t="s">
        <v>220</v>
      </c>
      <c r="B366" s="19">
        <v>476</v>
      </c>
      <c r="C366" s="18" t="s">
        <v>56</v>
      </c>
      <c r="D366" s="18" t="s">
        <v>191</v>
      </c>
      <c r="E366" s="18" t="s">
        <v>87</v>
      </c>
      <c r="F366" s="53">
        <v>15.5</v>
      </c>
      <c r="G366" s="53"/>
      <c r="H366" s="18"/>
      <c r="I366" s="11" t="str">
        <f>LEFT(Tabel1[[#This Row],[Ruumi tüüp (TALO Tüüpruumide nimestik)]],2)</f>
        <v>Tö</v>
      </c>
      <c r="J366" s="22" t="s">
        <v>4</v>
      </c>
      <c r="K366" s="18" t="s">
        <v>13</v>
      </c>
      <c r="L366" s="11" t="str">
        <f>IFERROR(VLOOKUP(Tabel1[[#This Row],[Üürnik]],'Lepingu lisa'!$AW$3:$AX$22,2,FALSE),"")</f>
        <v/>
      </c>
      <c r="M366" s="11" t="str">
        <f>IFERROR(VLOOKUP(Tabel1[[#This Row],[Jaotus]],Tabelid!L:M,2,FALSE),"")</f>
        <v>NONE</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35">
      <c r="A367" s="18" t="s">
        <v>220</v>
      </c>
      <c r="B367" s="19">
        <v>477</v>
      </c>
      <c r="C367" s="18" t="s">
        <v>56</v>
      </c>
      <c r="D367" s="18" t="s">
        <v>191</v>
      </c>
      <c r="E367" s="18" t="s">
        <v>87</v>
      </c>
      <c r="F367" s="53">
        <v>16.100000000000001</v>
      </c>
      <c r="G367" s="53"/>
      <c r="H367" s="18"/>
      <c r="I367" s="11" t="str">
        <f>LEFT(Tabel1[[#This Row],[Ruumi tüüp (TALO Tüüpruumide nimestik)]],2)</f>
        <v>Tö</v>
      </c>
      <c r="J367" s="22" t="s">
        <v>4</v>
      </c>
      <c r="K367" s="18" t="s">
        <v>13</v>
      </c>
      <c r="L367" s="11" t="str">
        <f>IFERROR(VLOOKUP(Tabel1[[#This Row],[Üürnik]],'Lepingu lisa'!$AW$3:$AX$22,2,FALSE),"")</f>
        <v/>
      </c>
      <c r="M367" s="11" t="str">
        <f>IFERROR(VLOOKUP(Tabel1[[#This Row],[Jaotus]],Tabelid!L:M,2,FALSE),"")</f>
        <v>NONE</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35">
      <c r="A368" s="18" t="s">
        <v>220</v>
      </c>
      <c r="B368" s="19">
        <v>478</v>
      </c>
      <c r="C368" s="18" t="s">
        <v>56</v>
      </c>
      <c r="D368" s="18" t="s">
        <v>191</v>
      </c>
      <c r="E368" s="18" t="s">
        <v>87</v>
      </c>
      <c r="F368" s="53">
        <v>16.100000000000001</v>
      </c>
      <c r="G368" s="53"/>
      <c r="H368" s="18"/>
      <c r="I368" s="11" t="str">
        <f>LEFT(Tabel1[[#This Row],[Ruumi tüüp (TALO Tüüpruumide nimestik)]],2)</f>
        <v>Tö</v>
      </c>
      <c r="J368" s="22" t="s">
        <v>4</v>
      </c>
      <c r="K368" s="18" t="s">
        <v>13</v>
      </c>
      <c r="L368" s="11" t="str">
        <f>IFERROR(VLOOKUP(Tabel1[[#This Row],[Üürnik]],'Lepingu lisa'!$AW$3:$AX$22,2,FALSE),"")</f>
        <v/>
      </c>
      <c r="M368" s="11" t="str">
        <f>IFERROR(VLOOKUP(Tabel1[[#This Row],[Jaotus]],Tabelid!L:M,2,FALSE),"")</f>
        <v>NONE</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35">
      <c r="A369" s="18" t="s">
        <v>220</v>
      </c>
      <c r="B369" s="19">
        <v>479</v>
      </c>
      <c r="C369" s="18" t="s">
        <v>56</v>
      </c>
      <c r="D369" s="18" t="s">
        <v>191</v>
      </c>
      <c r="E369" s="18" t="s">
        <v>87</v>
      </c>
      <c r="F369" s="53">
        <v>14</v>
      </c>
      <c r="G369" s="53"/>
      <c r="H369" s="18"/>
      <c r="I369" s="11" t="str">
        <f>LEFT(Tabel1[[#This Row],[Ruumi tüüp (TALO Tüüpruumide nimestik)]],2)</f>
        <v>Tö</v>
      </c>
      <c r="J369" s="22" t="s">
        <v>4</v>
      </c>
      <c r="K369" s="18" t="s">
        <v>13</v>
      </c>
      <c r="L369" s="11" t="str">
        <f>IFERROR(VLOOKUP(Tabel1[[#This Row],[Üürnik]],'Lepingu lisa'!$AW$3:$AX$22,2,FALSE),"")</f>
        <v/>
      </c>
      <c r="M369" s="11" t="str">
        <f>IFERROR(VLOOKUP(Tabel1[[#This Row],[Jaotus]],Tabelid!L:M,2,FALSE),"")</f>
        <v>NONE</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35">
      <c r="A370" s="18" t="s">
        <v>220</v>
      </c>
      <c r="B370" s="19">
        <v>480</v>
      </c>
      <c r="C370" s="18" t="s">
        <v>56</v>
      </c>
      <c r="D370" s="18" t="s">
        <v>191</v>
      </c>
      <c r="E370" s="18" t="s">
        <v>87</v>
      </c>
      <c r="F370" s="53">
        <v>18.3</v>
      </c>
      <c r="G370" s="53"/>
      <c r="H370" s="18"/>
      <c r="I370" s="11" t="str">
        <f>LEFT(Tabel1[[#This Row],[Ruumi tüüp (TALO Tüüpruumide nimestik)]],2)</f>
        <v>Tö</v>
      </c>
      <c r="J370" s="22" t="s">
        <v>4</v>
      </c>
      <c r="K370" s="18" t="s">
        <v>13</v>
      </c>
      <c r="L370" s="11" t="str">
        <f>IFERROR(VLOOKUP(Tabel1[[#This Row],[Üürnik]],'Lepingu lisa'!$AW$3:$AX$22,2,FALSE),"")</f>
        <v/>
      </c>
      <c r="M370" s="11" t="str">
        <f>IFERROR(VLOOKUP(Tabel1[[#This Row],[Jaotus]],Tabelid!L:M,2,FALSE),"")</f>
        <v>NONE</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35">
      <c r="A371" s="18" t="s">
        <v>220</v>
      </c>
      <c r="B371" s="19">
        <v>482</v>
      </c>
      <c r="C371" s="18" t="s">
        <v>56</v>
      </c>
      <c r="D371" s="18" t="s">
        <v>191</v>
      </c>
      <c r="E371" s="18" t="s">
        <v>87</v>
      </c>
      <c r="F371" s="53">
        <v>16.100000000000001</v>
      </c>
      <c r="G371" s="53"/>
      <c r="H371" s="18"/>
      <c r="I371" s="11" t="str">
        <f>LEFT(Tabel1[[#This Row],[Ruumi tüüp (TALO Tüüpruumide nimestik)]],2)</f>
        <v>Tö</v>
      </c>
      <c r="J371" s="22" t="s">
        <v>4</v>
      </c>
      <c r="K371" s="18" t="s">
        <v>13</v>
      </c>
      <c r="L371" s="11" t="str">
        <f>IFERROR(VLOOKUP(Tabel1[[#This Row],[Üürnik]],'Lepingu lisa'!$AW$3:$AX$22,2,FALSE),"")</f>
        <v/>
      </c>
      <c r="M371" s="11" t="str">
        <f>IFERROR(VLOOKUP(Tabel1[[#This Row],[Jaotus]],Tabelid!L:M,2,FALSE),"")</f>
        <v>NONE</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35">
      <c r="A372" s="18" t="s">
        <v>220</v>
      </c>
      <c r="B372" s="19">
        <v>483</v>
      </c>
      <c r="C372" s="18" t="s">
        <v>56</v>
      </c>
      <c r="D372" s="18" t="s">
        <v>191</v>
      </c>
      <c r="E372" s="18" t="s">
        <v>87</v>
      </c>
      <c r="F372" s="53">
        <v>16.100000000000001</v>
      </c>
      <c r="G372" s="53"/>
      <c r="H372" s="18"/>
      <c r="I372" s="11" t="str">
        <f>LEFT(Tabel1[[#This Row],[Ruumi tüüp (TALO Tüüpruumide nimestik)]],2)</f>
        <v>Tö</v>
      </c>
      <c r="J372" s="22" t="s">
        <v>4</v>
      </c>
      <c r="K372" s="18" t="s">
        <v>13</v>
      </c>
      <c r="L372" s="11" t="str">
        <f>IFERROR(VLOOKUP(Tabel1[[#This Row],[Üürnik]],'Lepingu lisa'!$AW$3:$AX$22,2,FALSE),"")</f>
        <v/>
      </c>
      <c r="M372" s="11" t="str">
        <f>IFERROR(VLOOKUP(Tabel1[[#This Row],[Jaotus]],Tabelid!L:M,2,FALSE),"")</f>
        <v>NONE</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35">
      <c r="A373" s="18" t="s">
        <v>220</v>
      </c>
      <c r="B373" s="19">
        <v>484</v>
      </c>
      <c r="C373" s="18" t="s">
        <v>56</v>
      </c>
      <c r="D373" s="18" t="s">
        <v>191</v>
      </c>
      <c r="E373" s="18" t="s">
        <v>87</v>
      </c>
      <c r="F373" s="53">
        <v>16.100000000000001</v>
      </c>
      <c r="G373" s="53"/>
      <c r="H373" s="18"/>
      <c r="I373" s="11" t="str">
        <f>LEFT(Tabel1[[#This Row],[Ruumi tüüp (TALO Tüüpruumide nimestik)]],2)</f>
        <v>Tö</v>
      </c>
      <c r="J373" s="22" t="s">
        <v>4</v>
      </c>
      <c r="K373" s="18" t="s">
        <v>13</v>
      </c>
      <c r="L373" s="11" t="str">
        <f>IFERROR(VLOOKUP(Tabel1[[#This Row],[Üürnik]],'Lepingu lisa'!$AW$3:$AX$22,2,FALSE),"")</f>
        <v/>
      </c>
      <c r="M373" s="11" t="str">
        <f>IFERROR(VLOOKUP(Tabel1[[#This Row],[Jaotus]],Tabelid!L:M,2,FALSE),"")</f>
        <v>NONE</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35">
      <c r="A374" s="18" t="s">
        <v>220</v>
      </c>
      <c r="B374" s="19">
        <v>485</v>
      </c>
      <c r="C374" s="18" t="s">
        <v>56</v>
      </c>
      <c r="D374" s="18" t="s">
        <v>191</v>
      </c>
      <c r="E374" s="18" t="s">
        <v>87</v>
      </c>
      <c r="F374" s="53">
        <v>16.100000000000001</v>
      </c>
      <c r="G374" s="53"/>
      <c r="H374" s="18"/>
      <c r="I374" s="11" t="str">
        <f>LEFT(Tabel1[[#This Row],[Ruumi tüüp (TALO Tüüpruumide nimestik)]],2)</f>
        <v>Tö</v>
      </c>
      <c r="J374" s="22" t="s">
        <v>4</v>
      </c>
      <c r="K374" s="18" t="s">
        <v>13</v>
      </c>
      <c r="L374" s="11" t="str">
        <f>IFERROR(VLOOKUP(Tabel1[[#This Row],[Üürnik]],'Lepingu lisa'!$AW$3:$AX$22,2,FALSE),"")</f>
        <v/>
      </c>
      <c r="M374" s="11" t="str">
        <f>IFERROR(VLOOKUP(Tabel1[[#This Row],[Jaotus]],Tabelid!L:M,2,FALSE),"")</f>
        <v>NONE</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35">
      <c r="A375" s="18" t="s">
        <v>220</v>
      </c>
      <c r="B375" s="19">
        <v>486</v>
      </c>
      <c r="C375" s="18" t="s">
        <v>56</v>
      </c>
      <c r="D375" s="18" t="s">
        <v>191</v>
      </c>
      <c r="E375" s="18" t="s">
        <v>87</v>
      </c>
      <c r="F375" s="53">
        <v>16.100000000000001</v>
      </c>
      <c r="G375" s="53"/>
      <c r="H375" s="18"/>
      <c r="I375" s="11" t="str">
        <f>LEFT(Tabel1[[#This Row],[Ruumi tüüp (TALO Tüüpruumide nimestik)]],2)</f>
        <v>Tö</v>
      </c>
      <c r="J375" s="22" t="s">
        <v>4</v>
      </c>
      <c r="K375" s="18" t="s">
        <v>13</v>
      </c>
      <c r="L375" s="11" t="str">
        <f>IFERROR(VLOOKUP(Tabel1[[#This Row],[Üürnik]],'Lepingu lisa'!$AW$3:$AX$22,2,FALSE),"")</f>
        <v/>
      </c>
      <c r="M375" s="11" t="str">
        <f>IFERROR(VLOOKUP(Tabel1[[#This Row],[Jaotus]],Tabelid!L:M,2,FALSE),"")</f>
        <v>NONE</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35">
      <c r="A376" s="18" t="s">
        <v>220</v>
      </c>
      <c r="B376" s="19">
        <v>487</v>
      </c>
      <c r="C376" s="18" t="s">
        <v>56</v>
      </c>
      <c r="D376" s="18" t="s">
        <v>191</v>
      </c>
      <c r="E376" s="18" t="s">
        <v>87</v>
      </c>
      <c r="F376" s="53">
        <v>17.100000000000001</v>
      </c>
      <c r="G376" s="53"/>
      <c r="H376" s="18"/>
      <c r="I376" s="11" t="str">
        <f>LEFT(Tabel1[[#This Row],[Ruumi tüüp (TALO Tüüpruumide nimestik)]],2)</f>
        <v>Tö</v>
      </c>
      <c r="J376" s="22" t="s">
        <v>4</v>
      </c>
      <c r="K376" s="18" t="s">
        <v>13</v>
      </c>
      <c r="L376" s="11" t="str">
        <f>IFERROR(VLOOKUP(Tabel1[[#This Row],[Üürnik]],'Lepingu lisa'!$AW$3:$AX$22,2,FALSE),"")</f>
        <v/>
      </c>
      <c r="M376" s="11" t="str">
        <f>IFERROR(VLOOKUP(Tabel1[[#This Row],[Jaotus]],Tabelid!L:M,2,FALSE),"")</f>
        <v>NONE</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35">
      <c r="A377" s="18" t="s">
        <v>220</v>
      </c>
      <c r="B377" s="19">
        <v>488</v>
      </c>
      <c r="C377" s="18" t="s">
        <v>56</v>
      </c>
      <c r="D377" s="18" t="s">
        <v>191</v>
      </c>
      <c r="E377" s="18" t="s">
        <v>87</v>
      </c>
      <c r="F377" s="53">
        <v>14.4</v>
      </c>
      <c r="G377" s="53"/>
      <c r="H377" s="18"/>
      <c r="I377" s="11" t="str">
        <f>LEFT(Tabel1[[#This Row],[Ruumi tüüp (TALO Tüüpruumide nimestik)]],2)</f>
        <v>Tö</v>
      </c>
      <c r="J377" s="22" t="s">
        <v>4</v>
      </c>
      <c r="K377" s="18" t="s">
        <v>13</v>
      </c>
      <c r="L377" s="11" t="str">
        <f>IFERROR(VLOOKUP(Tabel1[[#This Row],[Üürnik]],'Lepingu lisa'!$AW$3:$AX$22,2,FALSE),"")</f>
        <v/>
      </c>
      <c r="M377" s="11" t="str">
        <f>IFERROR(VLOOKUP(Tabel1[[#This Row],[Jaotus]],Tabelid!L:M,2,FALSE),"")</f>
        <v>NONE</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35">
      <c r="A378" s="18" t="s">
        <v>220</v>
      </c>
      <c r="B378" s="19">
        <v>489</v>
      </c>
      <c r="C378" s="18" t="s">
        <v>56</v>
      </c>
      <c r="D378" s="18" t="s">
        <v>191</v>
      </c>
      <c r="E378" s="18" t="s">
        <v>87</v>
      </c>
      <c r="F378" s="53">
        <v>13.3</v>
      </c>
      <c r="G378" s="53"/>
      <c r="H378" s="18"/>
      <c r="I378" s="11" t="str">
        <f>LEFT(Tabel1[[#This Row],[Ruumi tüüp (TALO Tüüpruumide nimestik)]],2)</f>
        <v>Tö</v>
      </c>
      <c r="J378" s="22" t="s">
        <v>4</v>
      </c>
      <c r="K378" s="18" t="s">
        <v>13</v>
      </c>
      <c r="L378" s="11" t="str">
        <f>IFERROR(VLOOKUP(Tabel1[[#This Row],[Üürnik]],'Lepingu lisa'!$AW$3:$AX$22,2,FALSE),"")</f>
        <v/>
      </c>
      <c r="M378" s="11" t="str">
        <f>IFERROR(VLOOKUP(Tabel1[[#This Row],[Jaotus]],Tabelid!L:M,2,FALSE),"")</f>
        <v>NONE</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35">
      <c r="A379" s="18" t="s">
        <v>220</v>
      </c>
      <c r="B379" s="19">
        <v>490</v>
      </c>
      <c r="C379" s="18" t="s">
        <v>56</v>
      </c>
      <c r="D379" s="18" t="s">
        <v>191</v>
      </c>
      <c r="E379" s="18" t="s">
        <v>87</v>
      </c>
      <c r="F379" s="53">
        <v>14.3</v>
      </c>
      <c r="G379" s="53"/>
      <c r="H379" s="18"/>
      <c r="I379" s="11" t="str">
        <f>LEFT(Tabel1[[#This Row],[Ruumi tüüp (TALO Tüüpruumide nimestik)]],2)</f>
        <v>Tö</v>
      </c>
      <c r="J379" s="22" t="s">
        <v>4</v>
      </c>
      <c r="K379" s="18" t="s">
        <v>13</v>
      </c>
      <c r="L379" s="11" t="str">
        <f>IFERROR(VLOOKUP(Tabel1[[#This Row],[Üürnik]],'Lepingu lisa'!$AW$3:$AX$22,2,FALSE),"")</f>
        <v/>
      </c>
      <c r="M379" s="11" t="str">
        <f>IFERROR(VLOOKUP(Tabel1[[#This Row],[Jaotus]],Tabelid!L:M,2,FALSE),"")</f>
        <v>NONE</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35">
      <c r="A380" s="18" t="s">
        <v>220</v>
      </c>
      <c r="B380" s="19">
        <v>491</v>
      </c>
      <c r="C380" s="18" t="s">
        <v>56</v>
      </c>
      <c r="D380" s="18" t="s">
        <v>231</v>
      </c>
      <c r="E380" s="18" t="s">
        <v>87</v>
      </c>
      <c r="F380" s="53">
        <v>49.5</v>
      </c>
      <c r="G380" s="53"/>
      <c r="H380" s="18"/>
      <c r="I380" s="11" t="str">
        <f>LEFT(Tabel1[[#This Row],[Ruumi tüüp (TALO Tüüpruumide nimestik)]],2)</f>
        <v>Tö</v>
      </c>
      <c r="J380" s="22" t="s">
        <v>4</v>
      </c>
      <c r="K380" s="18" t="s">
        <v>13</v>
      </c>
      <c r="L380" s="11" t="str">
        <f>IFERROR(VLOOKUP(Tabel1[[#This Row],[Üürnik]],'Lepingu lisa'!$AW$3:$AX$22,2,FALSE),"")</f>
        <v/>
      </c>
      <c r="M380" s="11" t="str">
        <f>IFERROR(VLOOKUP(Tabel1[[#This Row],[Jaotus]],Tabelid!L:M,2,FALSE),"")</f>
        <v>NONE</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35">
      <c r="A381" s="18" t="s">
        <v>220</v>
      </c>
      <c r="B381" s="19" t="s">
        <v>232</v>
      </c>
      <c r="C381" s="18" t="s">
        <v>56</v>
      </c>
      <c r="D381" s="18" t="s">
        <v>200</v>
      </c>
      <c r="E381" s="18" t="s">
        <v>116</v>
      </c>
      <c r="F381" s="53">
        <v>14.7</v>
      </c>
      <c r="G381" s="53"/>
      <c r="H381" s="18"/>
      <c r="I381" s="11" t="str">
        <f>LEFT(Tabel1[[#This Row],[Ruumi tüüp (TALO Tüüpruumide nimestik)]],2)</f>
        <v>Ab</v>
      </c>
      <c r="J381" s="22" t="s">
        <v>4</v>
      </c>
      <c r="K381" s="18" t="s">
        <v>13</v>
      </c>
      <c r="L381" s="11" t="str">
        <f>IFERROR(VLOOKUP(Tabel1[[#This Row],[Üürnik]],'Lepingu lisa'!$AW$3:$AX$22,2,FALSE),"")</f>
        <v/>
      </c>
      <c r="M381" s="11" t="str">
        <f>IFERROR(VLOOKUP(Tabel1[[#This Row],[Jaotus]],Tabelid!L:M,2,FALSE),"")</f>
        <v>NONE</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35">
      <c r="A382" s="18" t="s">
        <v>220</v>
      </c>
      <c r="B382" s="19" t="s">
        <v>233</v>
      </c>
      <c r="C382" s="18" t="s">
        <v>56</v>
      </c>
      <c r="D382" s="18" t="s">
        <v>190</v>
      </c>
      <c r="E382" s="18" t="s">
        <v>116</v>
      </c>
      <c r="F382" s="53">
        <v>4.9000000000000004</v>
      </c>
      <c r="G382" s="53"/>
      <c r="H382" s="18"/>
      <c r="I382" s="11" t="str">
        <f>LEFT(Tabel1[[#This Row],[Ruumi tüüp (TALO Tüüpruumide nimestik)]],2)</f>
        <v>Ab</v>
      </c>
      <c r="J382" s="22" t="s">
        <v>4</v>
      </c>
      <c r="K382" s="18" t="s">
        <v>13</v>
      </c>
      <c r="L382" s="11" t="str">
        <f>IFERROR(VLOOKUP(Tabel1[[#This Row],[Üürnik]],'Lepingu lisa'!$AW$3:$AX$22,2,FALSE),"")</f>
        <v/>
      </c>
      <c r="M382" s="11" t="str">
        <f>IFERROR(VLOOKUP(Tabel1[[#This Row],[Jaotus]],Tabelid!L:M,2,FALSE),"")</f>
        <v>NONE</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35">
      <c r="A383" s="18" t="s">
        <v>220</v>
      </c>
      <c r="B383" s="19">
        <v>492</v>
      </c>
      <c r="C383" s="18" t="s">
        <v>72</v>
      </c>
      <c r="D383" s="18" t="s">
        <v>123</v>
      </c>
      <c r="E383" s="18" t="s">
        <v>58</v>
      </c>
      <c r="F383" s="53">
        <v>3.4</v>
      </c>
      <c r="G383" s="53"/>
      <c r="H383" s="18"/>
      <c r="I383" s="11" t="str">
        <f>LEFT(Tabel1[[#This Row],[Ruumi tüüp (TALO Tüüpruumide nimestik)]],2)</f>
        <v>Ül</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35">
      <c r="A384" s="18" t="s">
        <v>220</v>
      </c>
      <c r="B384" s="19">
        <v>493</v>
      </c>
      <c r="C384" s="18" t="s">
        <v>72</v>
      </c>
      <c r="D384" s="18" t="s">
        <v>124</v>
      </c>
      <c r="E384" s="18" t="s">
        <v>58</v>
      </c>
      <c r="F384" s="53">
        <v>3.4</v>
      </c>
      <c r="G384" s="53"/>
      <c r="H384" s="18"/>
      <c r="I384" s="11" t="str">
        <f>LEFT(Tabel1[[#This Row],[Ruumi tüüp (TALO Tüüpruumide nimestik)]],2)</f>
        <v>Ül</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35">
      <c r="A385" s="18" t="s">
        <v>220</v>
      </c>
      <c r="B385" s="19">
        <v>494</v>
      </c>
      <c r="C385" s="18" t="s">
        <v>56</v>
      </c>
      <c r="D385" s="18" t="s">
        <v>185</v>
      </c>
      <c r="E385" s="18" t="s">
        <v>58</v>
      </c>
      <c r="F385" s="53">
        <v>52.4</v>
      </c>
      <c r="G385" s="53"/>
      <c r="H385" s="18"/>
      <c r="I385" s="11" t="str">
        <f>LEFT(Tabel1[[#This Row],[Ruumi tüüp (TALO Tüüpruumide nimestik)]],2)</f>
        <v>Ül</v>
      </c>
      <c r="J385" s="22" t="s">
        <v>148</v>
      </c>
      <c r="K385" s="18"/>
      <c r="L385" s="11" t="str">
        <f>IFERROR(VLOOKUP(Tabel1[[#This Row],[Üürnik]],'Lepingu lisa'!$AW$3:$AX$22,2,FALSE),"")</f>
        <v/>
      </c>
      <c r="M385" s="11" t="str">
        <f>IFERROR(VLOOKUP(Tabel1[[#This Row],[Jaotus]],Tabelid!L:M,2,FALSE),"")</f>
        <v>FLOOR</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35">
      <c r="A386" s="18" t="s">
        <v>220</v>
      </c>
      <c r="B386" s="19">
        <v>495</v>
      </c>
      <c r="C386" s="18" t="s">
        <v>56</v>
      </c>
      <c r="D386" s="18" t="s">
        <v>161</v>
      </c>
      <c r="E386" s="18" t="s">
        <v>116</v>
      </c>
      <c r="F386" s="53">
        <v>4.4000000000000004</v>
      </c>
      <c r="G386" s="53"/>
      <c r="H386" s="18"/>
      <c r="I386" s="11" t="str">
        <f>LEFT(Tabel1[[#This Row],[Ruumi tüüp (TALO Tüüpruumide nimestik)]],2)</f>
        <v>Ab</v>
      </c>
      <c r="J386" s="22" t="s">
        <v>148</v>
      </c>
      <c r="K386" s="18"/>
      <c r="L386" s="11" t="str">
        <f>IFERROR(VLOOKUP(Tabel1[[#This Row],[Üürnik]],'Lepingu lisa'!$AW$3:$AX$22,2,FALSE),"")</f>
        <v/>
      </c>
      <c r="M386" s="11" t="str">
        <f>IFERROR(VLOOKUP(Tabel1[[#This Row],[Jaotus]],Tabelid!L:M,2,FALSE),"")</f>
        <v>FLOOR</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35">
      <c r="A387" s="18" t="s">
        <v>220</v>
      </c>
      <c r="B387" s="19">
        <v>496</v>
      </c>
      <c r="C387" s="18" t="s">
        <v>56</v>
      </c>
      <c r="D387" s="18" t="s">
        <v>234</v>
      </c>
      <c r="E387" s="18" t="s">
        <v>58</v>
      </c>
      <c r="F387" s="53">
        <v>39.799999999999997</v>
      </c>
      <c r="G387" s="53"/>
      <c r="H387" s="18"/>
      <c r="I387" s="11" t="str">
        <f>LEFT(Tabel1[[#This Row],[Ruumi tüüp (TALO Tüüpruumide nimestik)]],2)</f>
        <v>Ül</v>
      </c>
      <c r="J387" s="22" t="s">
        <v>4</v>
      </c>
      <c r="K387" s="18" t="s">
        <v>13</v>
      </c>
      <c r="L387" s="11" t="str">
        <f>IFERROR(VLOOKUP(Tabel1[[#This Row],[Üürnik]],'Lepingu lisa'!$AW$3:$AX$22,2,FALSE),"")</f>
        <v/>
      </c>
      <c r="M387" s="11" t="str">
        <f>IFERROR(VLOOKUP(Tabel1[[#This Row],[Jaotus]],Tabelid!L:M,2,FALSE),"")</f>
        <v>NONE</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35">
      <c r="A388" s="18" t="s">
        <v>220</v>
      </c>
      <c r="B388" s="19" t="s">
        <v>235</v>
      </c>
      <c r="C388" s="18" t="s">
        <v>56</v>
      </c>
      <c r="D388" s="18" t="s">
        <v>189</v>
      </c>
      <c r="E388" s="18" t="s">
        <v>164</v>
      </c>
      <c r="F388" s="53">
        <v>41.1</v>
      </c>
      <c r="G388" s="53"/>
      <c r="H388" s="18"/>
      <c r="I388" s="11" t="str">
        <f>LEFT(Tabel1[[#This Row],[Ruumi tüüp (TALO Tüüpruumide nimestik)]],2)</f>
        <v>Nõ</v>
      </c>
      <c r="J388" s="22" t="s">
        <v>4</v>
      </c>
      <c r="K388" s="18" t="s">
        <v>13</v>
      </c>
      <c r="L388" s="11" t="str">
        <f>IFERROR(VLOOKUP(Tabel1[[#This Row],[Üürnik]],'Lepingu lisa'!$AW$3:$AX$22,2,FALSE),"")</f>
        <v/>
      </c>
      <c r="M388" s="11" t="str">
        <f>IFERROR(VLOOKUP(Tabel1[[#This Row],[Jaotus]],Tabelid!L:M,2,FALSE),"")</f>
        <v>NONE</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35">
      <c r="A389" s="18" t="s">
        <v>220</v>
      </c>
      <c r="B389" s="19">
        <v>497</v>
      </c>
      <c r="C389" s="18" t="s">
        <v>56</v>
      </c>
      <c r="D389" s="18" t="s">
        <v>236</v>
      </c>
      <c r="E389" s="18" t="s">
        <v>104</v>
      </c>
      <c r="F389" s="53">
        <v>6.3</v>
      </c>
      <c r="G389" s="53"/>
      <c r="H389" s="18"/>
      <c r="I389" s="11" t="str">
        <f>LEFT(Tabel1[[#This Row],[Ruumi tüüp (TALO Tüüpruumide nimestik)]],2)</f>
        <v>Te</v>
      </c>
      <c r="J389" s="22" t="s">
        <v>6</v>
      </c>
      <c r="K389" s="18"/>
      <c r="L389" s="11" t="str">
        <f>IFERROR(VLOOKUP(Tabel1[[#This Row],[Üürnik]],'Lepingu lisa'!$AW$3:$AX$22,2,FALSE),"")</f>
        <v/>
      </c>
      <c r="M389" s="11" t="str">
        <f>IFERROR(VLOOKUP(Tabel1[[#This Row],[Jaotus]],Tabelid!L:M,2,FALSE),"")</f>
        <v>BUILDING</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35">
      <c r="A390" s="18" t="s">
        <v>220</v>
      </c>
      <c r="B390" s="19">
        <v>498</v>
      </c>
      <c r="C390" s="18" t="s">
        <v>56</v>
      </c>
      <c r="D390" s="18" t="s">
        <v>237</v>
      </c>
      <c r="E390" s="18" t="s">
        <v>104</v>
      </c>
      <c r="F390" s="53">
        <v>9.9</v>
      </c>
      <c r="G390" s="53"/>
      <c r="H390" s="18"/>
      <c r="I390" s="11" t="str">
        <f>LEFT(Tabel1[[#This Row],[Ruumi tüüp (TALO Tüüpruumide nimestik)]],2)</f>
        <v>Te</v>
      </c>
      <c r="J390" s="22" t="s">
        <v>6</v>
      </c>
      <c r="K390" s="18"/>
      <c r="L390" s="11" t="str">
        <f>IFERROR(VLOOKUP(Tabel1[[#This Row],[Üürnik]],'Lepingu lisa'!$AW$3:$AX$22,2,FALSE),"")</f>
        <v/>
      </c>
      <c r="M390" s="11" t="str">
        <f>IFERROR(VLOOKUP(Tabel1[[#This Row],[Jaotus]],Tabelid!L:M,2,FALSE),"")</f>
        <v>BUILDING</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35">
      <c r="A391" s="18" t="s">
        <v>220</v>
      </c>
      <c r="B391" s="19">
        <v>499</v>
      </c>
      <c r="C391" s="18" t="s">
        <v>102</v>
      </c>
      <c r="D391" s="18" t="s">
        <v>106</v>
      </c>
      <c r="E391" s="18" t="s">
        <v>104</v>
      </c>
      <c r="F391" s="53">
        <v>4.4000000000000004</v>
      </c>
      <c r="G391" s="53"/>
      <c r="H391" s="18"/>
      <c r="I391" s="11" t="str">
        <f>LEFT(Tabel1[[#This Row],[Ruumi tüüp (TALO Tüüpruumide nimestik)]],2)</f>
        <v>Te</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35">
      <c r="A392" s="18" t="s">
        <v>238</v>
      </c>
      <c r="B392" s="19">
        <v>500</v>
      </c>
      <c r="C392" s="18" t="s">
        <v>56</v>
      </c>
      <c r="D392" s="18" t="s">
        <v>84</v>
      </c>
      <c r="E392" s="18" t="s">
        <v>85</v>
      </c>
      <c r="F392" s="53">
        <v>7.1</v>
      </c>
      <c r="G392" s="53"/>
      <c r="H392" s="18"/>
      <c r="I392" s="11" t="str">
        <f>LEFT(Tabel1[[#This Row],[Ruumi tüüp (TALO Tüüpruumide nimestik)]],2)</f>
        <v>Mä</v>
      </c>
      <c r="J392" s="22" t="s">
        <v>148</v>
      </c>
      <c r="K392" s="18"/>
      <c r="L392" s="11" t="str">
        <f>IFERROR(VLOOKUP(Tabel1[[#This Row],[Üürnik]],'Lepingu lisa'!$AW$3:$AX$22,2,FALSE),"")</f>
        <v/>
      </c>
      <c r="M392" s="11" t="str">
        <f>IFERROR(VLOOKUP(Tabel1[[#This Row],[Jaotus]],Tabelid!L:M,2,FALSE),"")</f>
        <v>FLOOR</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35">
      <c r="A393" s="18" t="s">
        <v>238</v>
      </c>
      <c r="B393" s="19">
        <v>501</v>
      </c>
      <c r="C393" s="18" t="s">
        <v>72</v>
      </c>
      <c r="D393" s="18" t="s">
        <v>73</v>
      </c>
      <c r="E393" s="18" t="s">
        <v>58</v>
      </c>
      <c r="F393" s="53">
        <v>22.6</v>
      </c>
      <c r="G393" s="53"/>
      <c r="H393" s="18"/>
      <c r="I393" s="11" t="str">
        <f>LEFT(Tabel1[[#This Row],[Ruumi tüüp (TALO Tüüpruumide nimestik)]],2)</f>
        <v>Ül</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35">
      <c r="A394" s="18" t="s">
        <v>238</v>
      </c>
      <c r="B394" s="19">
        <v>502</v>
      </c>
      <c r="C394" s="18" t="s">
        <v>56</v>
      </c>
      <c r="D394" s="18" t="s">
        <v>185</v>
      </c>
      <c r="E394" s="18" t="s">
        <v>58</v>
      </c>
      <c r="F394" s="53">
        <v>21.3</v>
      </c>
      <c r="G394" s="53"/>
      <c r="H394" s="18"/>
      <c r="I394" s="11" t="str">
        <f>LEFT(Tabel1[[#This Row],[Ruumi tüüp (TALO Tüüpruumide nimestik)]],2)</f>
        <v>Ül</v>
      </c>
      <c r="J394" s="22" t="s">
        <v>148</v>
      </c>
      <c r="K394" s="18"/>
      <c r="L394" s="11" t="str">
        <f>IFERROR(VLOOKUP(Tabel1[[#This Row],[Üürnik]],'Lepingu lisa'!$AW$3:$AX$22,2,FALSE),"")</f>
        <v/>
      </c>
      <c r="M394" s="11" t="str">
        <f>IFERROR(VLOOKUP(Tabel1[[#This Row],[Jaotus]],Tabelid!L:M,2,FALSE),"")</f>
        <v>FLOOR</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35">
      <c r="A395" s="18" t="s">
        <v>238</v>
      </c>
      <c r="B395" s="19">
        <v>503</v>
      </c>
      <c r="C395" s="18" t="s">
        <v>72</v>
      </c>
      <c r="D395" s="18" t="s">
        <v>75</v>
      </c>
      <c r="E395" s="18" t="s">
        <v>58</v>
      </c>
      <c r="F395" s="53">
        <v>3.1</v>
      </c>
      <c r="G395" s="53"/>
      <c r="H395" s="18"/>
      <c r="I395" s="11" t="str">
        <f>LEFT(Tabel1[[#This Row],[Ruumi tüüp (TALO Tüüpruumide nimestik)]],2)</f>
        <v>Ül</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35">
      <c r="A396" s="18" t="s">
        <v>238</v>
      </c>
      <c r="B396" s="19">
        <v>504</v>
      </c>
      <c r="C396" s="18" t="s">
        <v>72</v>
      </c>
      <c r="D396" s="18" t="s">
        <v>74</v>
      </c>
      <c r="E396" s="18" t="s">
        <v>58</v>
      </c>
      <c r="F396" s="53">
        <v>3.1</v>
      </c>
      <c r="G396" s="53"/>
      <c r="H396" s="18"/>
      <c r="I396" s="11" t="str">
        <f>LEFT(Tabel1[[#This Row],[Ruumi tüüp (TALO Tüüpruumide nimestik)]],2)</f>
        <v>Ül</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35">
      <c r="A397" s="18" t="s">
        <v>238</v>
      </c>
      <c r="B397" s="19">
        <v>505</v>
      </c>
      <c r="C397" s="18" t="s">
        <v>56</v>
      </c>
      <c r="D397" s="18" t="s">
        <v>239</v>
      </c>
      <c r="E397" s="18" t="s">
        <v>240</v>
      </c>
      <c r="F397" s="53">
        <v>23.8</v>
      </c>
      <c r="G397" s="53"/>
      <c r="H397" s="18"/>
      <c r="I397" s="11" t="str">
        <f>LEFT(Tabel1[[#This Row],[Ruumi tüüp (TALO Tüüpruumide nimestik)]],2)</f>
        <v>Sp</v>
      </c>
      <c r="J397" s="22" t="s">
        <v>148</v>
      </c>
      <c r="K397" s="18"/>
      <c r="L397" s="11" t="str">
        <f>IFERROR(VLOOKUP(Tabel1[[#This Row],[Üürnik]],'Lepingu lisa'!$AW$3:$AX$22,2,FALSE),"")</f>
        <v/>
      </c>
      <c r="M397" s="11" t="str">
        <f>IFERROR(VLOOKUP(Tabel1[[#This Row],[Jaotus]],Tabelid!L:M,2,FALSE),"")</f>
        <v>FLOOR</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35">
      <c r="A398" s="18" t="s">
        <v>238</v>
      </c>
      <c r="B398" s="19">
        <v>506</v>
      </c>
      <c r="C398" s="18" t="s">
        <v>56</v>
      </c>
      <c r="D398" s="18" t="s">
        <v>241</v>
      </c>
      <c r="E398" s="18" t="s">
        <v>240</v>
      </c>
      <c r="F398" s="53">
        <v>57.5</v>
      </c>
      <c r="G398" s="53"/>
      <c r="H398" s="18"/>
      <c r="I398" s="11" t="str">
        <f>LEFT(Tabel1[[#This Row],[Ruumi tüüp (TALO Tüüpruumide nimestik)]],2)</f>
        <v>Sp</v>
      </c>
      <c r="J398" s="22" t="s">
        <v>148</v>
      </c>
      <c r="K398" s="18"/>
      <c r="L398" s="11" t="str">
        <f>IFERROR(VLOOKUP(Tabel1[[#This Row],[Üürnik]],'Lepingu lisa'!$AW$3:$AX$22,2,FALSE),"")</f>
        <v/>
      </c>
      <c r="M398" s="11" t="str">
        <f>IFERROR(VLOOKUP(Tabel1[[#This Row],[Jaotus]],Tabelid!L:M,2,FALSE),"")</f>
        <v>FLOOR</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35">
      <c r="A399" s="18" t="s">
        <v>238</v>
      </c>
      <c r="B399" s="19">
        <v>507</v>
      </c>
      <c r="C399" s="18" t="s">
        <v>56</v>
      </c>
      <c r="D399" s="18" t="s">
        <v>242</v>
      </c>
      <c r="E399" s="18" t="s">
        <v>240</v>
      </c>
      <c r="F399" s="53">
        <v>8.6999999999999993</v>
      </c>
      <c r="G399" s="53"/>
      <c r="H399" s="18"/>
      <c r="I399" s="11" t="str">
        <f>LEFT(Tabel1[[#This Row],[Ruumi tüüp (TALO Tüüpruumide nimestik)]],2)</f>
        <v>Sp</v>
      </c>
      <c r="J399" s="22" t="s">
        <v>148</v>
      </c>
      <c r="K399" s="18"/>
      <c r="L399" s="11" t="str">
        <f>IFERROR(VLOOKUP(Tabel1[[#This Row],[Üürnik]],'Lepingu lisa'!$AW$3:$AX$22,2,FALSE),"")</f>
        <v/>
      </c>
      <c r="M399" s="11" t="str">
        <f>IFERROR(VLOOKUP(Tabel1[[#This Row],[Jaotus]],Tabelid!L:M,2,FALSE),"")</f>
        <v>FLOOR</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35">
      <c r="A400" s="18" t="s">
        <v>238</v>
      </c>
      <c r="B400" s="19">
        <v>508</v>
      </c>
      <c r="C400" s="18" t="s">
        <v>56</v>
      </c>
      <c r="D400" s="18" t="s">
        <v>64</v>
      </c>
      <c r="E400" s="18" t="s">
        <v>85</v>
      </c>
      <c r="F400" s="53">
        <v>2.2999999999999998</v>
      </c>
      <c r="G400" s="53"/>
      <c r="H400" s="18"/>
      <c r="I400" s="11" t="str">
        <f>LEFT(Tabel1[[#This Row],[Ruumi tüüp (TALO Tüüpruumide nimestik)]],2)</f>
        <v>Mä</v>
      </c>
      <c r="J400" s="22" t="s">
        <v>148</v>
      </c>
      <c r="K400" s="18"/>
      <c r="L400" s="11" t="str">
        <f>IFERROR(VLOOKUP(Tabel1[[#This Row],[Üürnik]],'Lepingu lisa'!$AW$3:$AX$22,2,FALSE),"")</f>
        <v/>
      </c>
      <c r="M400" s="11" t="str">
        <f>IFERROR(VLOOKUP(Tabel1[[#This Row],[Jaotus]],Tabelid!L:M,2,FALSE),"")</f>
        <v>FLOOR</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35">
      <c r="A401" s="18" t="s">
        <v>238</v>
      </c>
      <c r="B401" s="19">
        <v>509</v>
      </c>
      <c r="C401" s="18" t="s">
        <v>56</v>
      </c>
      <c r="D401" s="18" t="s">
        <v>243</v>
      </c>
      <c r="E401" s="18" t="s">
        <v>85</v>
      </c>
      <c r="F401" s="53">
        <v>5</v>
      </c>
      <c r="G401" s="53"/>
      <c r="H401" s="18"/>
      <c r="I401" s="11" t="str">
        <f>LEFT(Tabel1[[#This Row],[Ruumi tüüp (TALO Tüüpruumide nimestik)]],2)</f>
        <v>Mä</v>
      </c>
      <c r="J401" s="22" t="s">
        <v>148</v>
      </c>
      <c r="K401" s="18"/>
      <c r="L401" s="11" t="str">
        <f>IFERROR(VLOOKUP(Tabel1[[#This Row],[Üürnik]],'Lepingu lisa'!$AW$3:$AX$22,2,FALSE),"")</f>
        <v/>
      </c>
      <c r="M401" s="11" t="str">
        <f>IFERROR(VLOOKUP(Tabel1[[#This Row],[Jaotus]],Tabelid!L:M,2,FALSE),"")</f>
        <v>FLOOR</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35">
      <c r="A402" s="18" t="s">
        <v>238</v>
      </c>
      <c r="B402" s="19">
        <v>510</v>
      </c>
      <c r="C402" s="18" t="s">
        <v>56</v>
      </c>
      <c r="D402" s="18" t="s">
        <v>244</v>
      </c>
      <c r="E402" s="18" t="s">
        <v>240</v>
      </c>
      <c r="F402" s="53">
        <v>4.5</v>
      </c>
      <c r="G402" s="53"/>
      <c r="H402" s="18"/>
      <c r="I402" s="11" t="str">
        <f>LEFT(Tabel1[[#This Row],[Ruumi tüüp (TALO Tüüpruumide nimestik)]],2)</f>
        <v>Sp</v>
      </c>
      <c r="J402" s="22" t="s">
        <v>148</v>
      </c>
      <c r="K402" s="18"/>
      <c r="L402" s="11" t="str">
        <f>IFERROR(VLOOKUP(Tabel1[[#This Row],[Üürnik]],'Lepingu lisa'!$AW$3:$AX$22,2,FALSE),"")</f>
        <v/>
      </c>
      <c r="M402" s="11" t="str">
        <f>IFERROR(VLOOKUP(Tabel1[[#This Row],[Jaotus]],Tabelid!L:M,2,FALSE),"")</f>
        <v>FLOOR</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35">
      <c r="A403" s="18" t="s">
        <v>238</v>
      </c>
      <c r="B403" s="19">
        <v>511</v>
      </c>
      <c r="C403" s="18" t="s">
        <v>56</v>
      </c>
      <c r="D403" s="18" t="s">
        <v>245</v>
      </c>
      <c r="E403" s="18" t="s">
        <v>85</v>
      </c>
      <c r="F403" s="53">
        <v>5.0999999999999996</v>
      </c>
      <c r="G403" s="53"/>
      <c r="H403" s="18"/>
      <c r="I403" s="11" t="str">
        <f>LEFT(Tabel1[[#This Row],[Ruumi tüüp (TALO Tüüpruumide nimestik)]],2)</f>
        <v>Mä</v>
      </c>
      <c r="J403" s="22" t="s">
        <v>148</v>
      </c>
      <c r="K403" s="18"/>
      <c r="L403" s="11" t="str">
        <f>IFERROR(VLOOKUP(Tabel1[[#This Row],[Üürnik]],'Lepingu lisa'!$AW$3:$AX$22,2,FALSE),"")</f>
        <v/>
      </c>
      <c r="M403" s="11" t="str">
        <f>IFERROR(VLOOKUP(Tabel1[[#This Row],[Jaotus]],Tabelid!L:M,2,FALSE),"")</f>
        <v>FLOOR</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35">
      <c r="A404" s="18" t="s">
        <v>238</v>
      </c>
      <c r="B404" s="19">
        <v>512</v>
      </c>
      <c r="C404" s="18" t="s">
        <v>56</v>
      </c>
      <c r="D404" s="18" t="s">
        <v>64</v>
      </c>
      <c r="E404" s="18" t="s">
        <v>85</v>
      </c>
      <c r="F404" s="53">
        <v>3.6</v>
      </c>
      <c r="G404" s="53"/>
      <c r="H404" s="18"/>
      <c r="I404" s="11" t="str">
        <f>LEFT(Tabel1[[#This Row],[Ruumi tüüp (TALO Tüüpruumide nimestik)]],2)</f>
        <v>Mä</v>
      </c>
      <c r="J404" s="22" t="s">
        <v>148</v>
      </c>
      <c r="K404" s="18"/>
      <c r="L404" s="11" t="str">
        <f>IFERROR(VLOOKUP(Tabel1[[#This Row],[Üürnik]],'Lepingu lisa'!$AW$3:$AX$22,2,FALSE),"")</f>
        <v/>
      </c>
      <c r="M404" s="11" t="str">
        <f>IFERROR(VLOOKUP(Tabel1[[#This Row],[Jaotus]],Tabelid!L:M,2,FALSE),"")</f>
        <v>FLOOR</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35">
      <c r="A405" s="18" t="s">
        <v>238</v>
      </c>
      <c r="B405" s="19">
        <v>513</v>
      </c>
      <c r="C405" s="18" t="s">
        <v>56</v>
      </c>
      <c r="D405" s="18" t="s">
        <v>246</v>
      </c>
      <c r="E405" s="18" t="s">
        <v>240</v>
      </c>
      <c r="F405" s="53">
        <v>9.9</v>
      </c>
      <c r="G405" s="53"/>
      <c r="H405" s="18"/>
      <c r="I405" s="11" t="str">
        <f>LEFT(Tabel1[[#This Row],[Ruumi tüüp (TALO Tüüpruumide nimestik)]],2)</f>
        <v>Sp</v>
      </c>
      <c r="J405" s="22" t="s">
        <v>148</v>
      </c>
      <c r="K405" s="18"/>
      <c r="L405" s="11" t="str">
        <f>IFERROR(VLOOKUP(Tabel1[[#This Row],[Üürnik]],'Lepingu lisa'!$AW$3:$AX$22,2,FALSE),"")</f>
        <v/>
      </c>
      <c r="M405" s="11" t="str">
        <f>IFERROR(VLOOKUP(Tabel1[[#This Row],[Jaotus]],Tabelid!L:M,2,FALSE),"")</f>
        <v>FLOOR</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35">
      <c r="A406" s="18" t="s">
        <v>238</v>
      </c>
      <c r="B406" s="19">
        <v>514</v>
      </c>
      <c r="C406" s="18" t="s">
        <v>56</v>
      </c>
      <c r="D406" s="18" t="s">
        <v>71</v>
      </c>
      <c r="E406" s="18" t="s">
        <v>58</v>
      </c>
      <c r="F406" s="53">
        <v>12.2</v>
      </c>
      <c r="G406" s="53"/>
      <c r="H406" s="18"/>
      <c r="I406" s="11" t="str">
        <f>LEFT(Tabel1[[#This Row],[Ruumi tüüp (TALO Tüüpruumide nimestik)]],2)</f>
        <v>Ül</v>
      </c>
      <c r="J406" s="22" t="s">
        <v>148</v>
      </c>
      <c r="K406" s="18"/>
      <c r="L406" s="11" t="str">
        <f>IFERROR(VLOOKUP(Tabel1[[#This Row],[Üürnik]],'Lepingu lisa'!$AW$3:$AX$22,2,FALSE),"")</f>
        <v/>
      </c>
      <c r="M406" s="11" t="str">
        <f>IFERROR(VLOOKUP(Tabel1[[#This Row],[Jaotus]],Tabelid!L:M,2,FALSE),"")</f>
        <v>FLOOR</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35">
      <c r="A407" s="18" t="s">
        <v>238</v>
      </c>
      <c r="B407" s="19">
        <v>515</v>
      </c>
      <c r="C407" s="18" t="s">
        <v>102</v>
      </c>
      <c r="D407" s="18" t="s">
        <v>106</v>
      </c>
      <c r="E407" s="18" t="s">
        <v>104</v>
      </c>
      <c r="F407" s="53">
        <v>4.5</v>
      </c>
      <c r="G407" s="53"/>
      <c r="H407" s="18"/>
      <c r="I407" s="11" t="str">
        <f>LEFT(Tabel1[[#This Row],[Ruumi tüüp (TALO Tüüpruumide nimestik)]],2)</f>
        <v>Te</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35">
      <c r="A408" s="18" t="s">
        <v>238</v>
      </c>
      <c r="B408" s="19">
        <v>516</v>
      </c>
      <c r="C408" s="18" t="s">
        <v>56</v>
      </c>
      <c r="D408" s="18" t="s">
        <v>71</v>
      </c>
      <c r="E408" s="18" t="s">
        <v>58</v>
      </c>
      <c r="F408" s="53">
        <v>50.6</v>
      </c>
      <c r="G408" s="53"/>
      <c r="H408" s="18"/>
      <c r="I408" s="11" t="str">
        <f>LEFT(Tabel1[[#This Row],[Ruumi tüüp (TALO Tüüpruumide nimestik)]],2)</f>
        <v>Ül</v>
      </c>
      <c r="J408" s="22" t="s">
        <v>4</v>
      </c>
      <c r="K408" s="18" t="s">
        <v>12</v>
      </c>
      <c r="L408" s="11" t="str">
        <f>IFERROR(VLOOKUP(Tabel1[[#This Row],[Üürnik]],'Lepingu lisa'!$AW$3:$AX$22,2,FALSE),"")</f>
        <v/>
      </c>
      <c r="M408" s="11" t="str">
        <f>IFERROR(VLOOKUP(Tabel1[[#This Row],[Jaotus]],Tabelid!L:M,2,FALSE),"")</f>
        <v>NONE</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35">
      <c r="A409" s="18" t="s">
        <v>238</v>
      </c>
      <c r="B409" s="19">
        <v>517</v>
      </c>
      <c r="C409" s="18" t="s">
        <v>56</v>
      </c>
      <c r="D409" s="18" t="s">
        <v>191</v>
      </c>
      <c r="E409" s="18" t="s">
        <v>87</v>
      </c>
      <c r="F409" s="53">
        <v>19</v>
      </c>
      <c r="G409" s="53"/>
      <c r="H409" s="18"/>
      <c r="I409" s="11" t="str">
        <f>LEFT(Tabel1[[#This Row],[Ruumi tüüp (TALO Tüüpruumide nimestik)]],2)</f>
        <v>Tö</v>
      </c>
      <c r="J409" s="22" t="s">
        <v>4</v>
      </c>
      <c r="K409" s="18" t="s">
        <v>12</v>
      </c>
      <c r="L409" s="11" t="str">
        <f>IFERROR(VLOOKUP(Tabel1[[#This Row],[Üürnik]],'Lepingu lisa'!$AW$3:$AX$22,2,FALSE),"")</f>
        <v/>
      </c>
      <c r="M409" s="11" t="str">
        <f>IFERROR(VLOOKUP(Tabel1[[#This Row],[Jaotus]],Tabelid!L:M,2,FALSE),"")</f>
        <v>NONE</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35">
      <c r="A410" s="18" t="s">
        <v>238</v>
      </c>
      <c r="B410" s="19">
        <v>518</v>
      </c>
      <c r="C410" s="18" t="s">
        <v>56</v>
      </c>
      <c r="D410" s="18" t="s">
        <v>84</v>
      </c>
      <c r="E410" s="18" t="s">
        <v>85</v>
      </c>
      <c r="F410" s="53">
        <v>6.3</v>
      </c>
      <c r="G410" s="53"/>
      <c r="H410" s="18"/>
      <c r="I410" s="11" t="str">
        <f>LEFT(Tabel1[[#This Row],[Ruumi tüüp (TALO Tüüpruumide nimestik)]],2)</f>
        <v>Mä</v>
      </c>
      <c r="J410" s="22" t="s">
        <v>4</v>
      </c>
      <c r="K410" s="18" t="s">
        <v>12</v>
      </c>
      <c r="L410" s="11" t="str">
        <f>IFERROR(VLOOKUP(Tabel1[[#This Row],[Üürnik]],'Lepingu lisa'!$AW$3:$AX$22,2,FALSE),"")</f>
        <v/>
      </c>
      <c r="M410" s="11" t="str">
        <f>IFERROR(VLOOKUP(Tabel1[[#This Row],[Jaotus]],Tabelid!L:M,2,FALSE),"")</f>
        <v>NONE</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35">
      <c r="A411" s="18" t="s">
        <v>238</v>
      </c>
      <c r="B411" s="19">
        <v>519</v>
      </c>
      <c r="C411" s="18" t="s">
        <v>56</v>
      </c>
      <c r="D411" s="18" t="s">
        <v>189</v>
      </c>
      <c r="E411" s="18" t="s">
        <v>164</v>
      </c>
      <c r="F411" s="53">
        <v>42.9</v>
      </c>
      <c r="G411" s="53"/>
      <c r="H411" s="18"/>
      <c r="I411" s="11" t="str">
        <f>LEFT(Tabel1[[#This Row],[Ruumi tüüp (TALO Tüüpruumide nimestik)]],2)</f>
        <v>Nõ</v>
      </c>
      <c r="J411" s="22" t="s">
        <v>4</v>
      </c>
      <c r="K411" s="18" t="s">
        <v>12</v>
      </c>
      <c r="L411" s="11" t="str">
        <f>IFERROR(VLOOKUP(Tabel1[[#This Row],[Üürnik]],'Lepingu lisa'!$AW$3:$AX$22,2,FALSE),"")</f>
        <v/>
      </c>
      <c r="M411" s="11" t="str">
        <f>IFERROR(VLOOKUP(Tabel1[[#This Row],[Jaotus]],Tabelid!L:M,2,FALSE),"")</f>
        <v>NONE</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35">
      <c r="A412" s="18" t="s">
        <v>238</v>
      </c>
      <c r="B412" s="19">
        <v>520</v>
      </c>
      <c r="C412" s="18" t="s">
        <v>56</v>
      </c>
      <c r="D412" s="18" t="s">
        <v>188</v>
      </c>
      <c r="E412" s="18" t="s">
        <v>95</v>
      </c>
      <c r="F412" s="53">
        <v>92.6</v>
      </c>
      <c r="G412" s="53"/>
      <c r="H412" s="18"/>
      <c r="I412" s="11" t="str">
        <f>LEFT(Tabel1[[#This Row],[Ruumi tüüp (TALO Tüüpruumide nimestik)]],2)</f>
        <v>Pu</v>
      </c>
      <c r="J412" s="22" t="s">
        <v>4</v>
      </c>
      <c r="K412" s="18" t="s">
        <v>12</v>
      </c>
      <c r="L412" s="11" t="str">
        <f>IFERROR(VLOOKUP(Tabel1[[#This Row],[Üürnik]],'Lepingu lisa'!$AW$3:$AX$22,2,FALSE),"")</f>
        <v/>
      </c>
      <c r="M412" s="11" t="str">
        <f>IFERROR(VLOOKUP(Tabel1[[#This Row],[Jaotus]],Tabelid!L:M,2,FALSE),"")</f>
        <v>NONE</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35">
      <c r="A413" s="18" t="s">
        <v>238</v>
      </c>
      <c r="B413" s="19">
        <v>521</v>
      </c>
      <c r="C413" s="18" t="s">
        <v>56</v>
      </c>
      <c r="D413" s="18" t="s">
        <v>191</v>
      </c>
      <c r="E413" s="18" t="s">
        <v>87</v>
      </c>
      <c r="F413" s="53">
        <v>19.100000000000001</v>
      </c>
      <c r="G413" s="53"/>
      <c r="H413" s="18"/>
      <c r="I413" s="11" t="str">
        <f>LEFT(Tabel1[[#This Row],[Ruumi tüüp (TALO Tüüpruumide nimestik)]],2)</f>
        <v>Tö</v>
      </c>
      <c r="J413" s="22" t="s">
        <v>4</v>
      </c>
      <c r="K413" s="18" t="s">
        <v>12</v>
      </c>
      <c r="L413" s="11" t="str">
        <f>IFERROR(VLOOKUP(Tabel1[[#This Row],[Üürnik]],'Lepingu lisa'!$AW$3:$AX$22,2,FALSE),"")</f>
        <v/>
      </c>
      <c r="M413" s="11" t="str">
        <f>IFERROR(VLOOKUP(Tabel1[[#This Row],[Jaotus]],Tabelid!L:M,2,FALSE),"")</f>
        <v>NONE</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35">
      <c r="A414" s="18" t="s">
        <v>238</v>
      </c>
      <c r="B414" s="19">
        <v>522</v>
      </c>
      <c r="C414" s="18" t="s">
        <v>56</v>
      </c>
      <c r="D414" s="18" t="s">
        <v>191</v>
      </c>
      <c r="E414" s="18" t="s">
        <v>87</v>
      </c>
      <c r="F414" s="53">
        <v>31.2</v>
      </c>
      <c r="G414" s="53"/>
      <c r="H414" s="18"/>
      <c r="I414" s="11" t="str">
        <f>LEFT(Tabel1[[#This Row],[Ruumi tüüp (TALO Tüüpruumide nimestik)]],2)</f>
        <v>Tö</v>
      </c>
      <c r="J414" s="22" t="s">
        <v>4</v>
      </c>
      <c r="K414" s="18" t="s">
        <v>12</v>
      </c>
      <c r="L414" s="11" t="str">
        <f>IFERROR(VLOOKUP(Tabel1[[#This Row],[Üürnik]],'Lepingu lisa'!$AW$3:$AX$22,2,FALSE),"")</f>
        <v/>
      </c>
      <c r="M414" s="11" t="str">
        <f>IFERROR(VLOOKUP(Tabel1[[#This Row],[Jaotus]],Tabelid!L:M,2,FALSE),"")</f>
        <v>NONE</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35">
      <c r="A415" s="18" t="s">
        <v>238</v>
      </c>
      <c r="B415" s="19">
        <v>523</v>
      </c>
      <c r="C415" s="18" t="s">
        <v>56</v>
      </c>
      <c r="D415" s="18" t="s">
        <v>247</v>
      </c>
      <c r="E415" s="18" t="s">
        <v>58</v>
      </c>
      <c r="F415" s="53">
        <v>8.1</v>
      </c>
      <c r="G415" s="53"/>
      <c r="H415" s="18"/>
      <c r="I415" s="11" t="str">
        <f>LEFT(Tabel1[[#This Row],[Ruumi tüüp (TALO Tüüpruumide nimestik)]],2)</f>
        <v>Ül</v>
      </c>
      <c r="J415" s="22" t="s">
        <v>4</v>
      </c>
      <c r="K415" s="18" t="s">
        <v>13</v>
      </c>
      <c r="L415" s="11" t="str">
        <f>IFERROR(VLOOKUP(Tabel1[[#This Row],[Üürnik]],'Lepingu lisa'!$AW$3:$AX$22,2,FALSE),"")</f>
        <v/>
      </c>
      <c r="M415" s="11" t="str">
        <f>IFERROR(VLOOKUP(Tabel1[[#This Row],[Jaotus]],Tabelid!L:M,2,FALSE),"")</f>
        <v>NONE</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35">
      <c r="A416" s="18" t="s">
        <v>238</v>
      </c>
      <c r="B416" s="19">
        <v>524</v>
      </c>
      <c r="C416" s="18" t="s">
        <v>56</v>
      </c>
      <c r="D416" s="18" t="s">
        <v>186</v>
      </c>
      <c r="E416" s="18" t="s">
        <v>87</v>
      </c>
      <c r="F416" s="53">
        <v>27</v>
      </c>
      <c r="G416" s="53"/>
      <c r="H416" s="18"/>
      <c r="I416" s="11" t="str">
        <f>LEFT(Tabel1[[#This Row],[Ruumi tüüp (TALO Tüüpruumide nimestik)]],2)</f>
        <v>Tö</v>
      </c>
      <c r="J416" s="22" t="s">
        <v>4</v>
      </c>
      <c r="K416" s="18" t="s">
        <v>13</v>
      </c>
      <c r="L416" s="11" t="str">
        <f>IFERROR(VLOOKUP(Tabel1[[#This Row],[Üürnik]],'Lepingu lisa'!$AW$3:$AX$22,2,FALSE),"")</f>
        <v/>
      </c>
      <c r="M416" s="11" t="str">
        <f>IFERROR(VLOOKUP(Tabel1[[#This Row],[Jaotus]],Tabelid!L:M,2,FALSE),"")</f>
        <v>NONE</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35">
      <c r="A417" s="18" t="s">
        <v>238</v>
      </c>
      <c r="B417" s="19">
        <v>525</v>
      </c>
      <c r="C417" s="18" t="s">
        <v>56</v>
      </c>
      <c r="D417" s="18" t="s">
        <v>248</v>
      </c>
      <c r="E417" s="18" t="s">
        <v>95</v>
      </c>
      <c r="F417" s="53">
        <v>21.1</v>
      </c>
      <c r="G417" s="53"/>
      <c r="H417" s="18"/>
      <c r="I417" s="11" t="str">
        <f>LEFT(Tabel1[[#This Row],[Ruumi tüüp (TALO Tüüpruumide nimestik)]],2)</f>
        <v>Pu</v>
      </c>
      <c r="J417" s="22" t="s">
        <v>4</v>
      </c>
      <c r="K417" s="18" t="s">
        <v>13</v>
      </c>
      <c r="L417" s="11" t="str">
        <f>IFERROR(VLOOKUP(Tabel1[[#This Row],[Üürnik]],'Lepingu lisa'!$AW$3:$AX$22,2,FALSE),"")</f>
        <v/>
      </c>
      <c r="M417" s="11" t="str">
        <f>IFERROR(VLOOKUP(Tabel1[[#This Row],[Jaotus]],Tabelid!L:M,2,FALSE),"")</f>
        <v>NONE</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35">
      <c r="A418" s="18" t="s">
        <v>238</v>
      </c>
      <c r="B418" s="19">
        <v>526</v>
      </c>
      <c r="C418" s="18" t="s">
        <v>56</v>
      </c>
      <c r="D418" s="18" t="s">
        <v>191</v>
      </c>
      <c r="E418" s="18" t="s">
        <v>87</v>
      </c>
      <c r="F418" s="53">
        <v>20.2</v>
      </c>
      <c r="G418" s="53"/>
      <c r="H418" s="18"/>
      <c r="I418" s="11" t="str">
        <f>LEFT(Tabel1[[#This Row],[Ruumi tüüp (TALO Tüüpruumide nimestik)]],2)</f>
        <v>Tö</v>
      </c>
      <c r="J418" s="22" t="s">
        <v>4</v>
      </c>
      <c r="K418" s="18" t="s">
        <v>12</v>
      </c>
      <c r="L418" s="11" t="str">
        <f>IFERROR(VLOOKUP(Tabel1[[#This Row],[Üürnik]],'Lepingu lisa'!$AW$3:$AX$22,2,FALSE),"")</f>
        <v/>
      </c>
      <c r="M418" s="11" t="str">
        <f>IFERROR(VLOOKUP(Tabel1[[#This Row],[Jaotus]],Tabelid!L:M,2,FALSE),"")</f>
        <v>NONE</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35">
      <c r="A419" s="18" t="s">
        <v>238</v>
      </c>
      <c r="B419" s="19">
        <v>527</v>
      </c>
      <c r="C419" s="18" t="s">
        <v>56</v>
      </c>
      <c r="D419" s="18" t="s">
        <v>191</v>
      </c>
      <c r="E419" s="18" t="s">
        <v>87</v>
      </c>
      <c r="F419" s="53">
        <v>20.5</v>
      </c>
      <c r="G419" s="53"/>
      <c r="H419" s="18"/>
      <c r="I419" s="11" t="str">
        <f>LEFT(Tabel1[[#This Row],[Ruumi tüüp (TALO Tüüpruumide nimestik)]],2)</f>
        <v>Tö</v>
      </c>
      <c r="J419" s="22" t="s">
        <v>4</v>
      </c>
      <c r="K419" s="18" t="s">
        <v>12</v>
      </c>
      <c r="L419" s="11" t="str">
        <f>IFERROR(VLOOKUP(Tabel1[[#This Row],[Üürnik]],'Lepingu lisa'!$AW$3:$AX$22,2,FALSE),"")</f>
        <v/>
      </c>
      <c r="M419" s="11" t="str">
        <f>IFERROR(VLOOKUP(Tabel1[[#This Row],[Jaotus]],Tabelid!L:M,2,FALSE),"")</f>
        <v>NONE</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35">
      <c r="A420" s="18" t="s">
        <v>238</v>
      </c>
      <c r="B420" s="19">
        <v>529</v>
      </c>
      <c r="C420" s="18" t="s">
        <v>56</v>
      </c>
      <c r="D420" s="18" t="s">
        <v>186</v>
      </c>
      <c r="E420" s="18" t="s">
        <v>87</v>
      </c>
      <c r="F420" s="53">
        <v>47.6</v>
      </c>
      <c r="G420" s="53"/>
      <c r="H420" s="18"/>
      <c r="I420" s="11" t="str">
        <f>LEFT(Tabel1[[#This Row],[Ruumi tüüp (TALO Tüüpruumide nimestik)]],2)</f>
        <v>Tö</v>
      </c>
      <c r="J420" s="22" t="s">
        <v>4</v>
      </c>
      <c r="K420" s="18" t="s">
        <v>12</v>
      </c>
      <c r="L420" s="11" t="str">
        <f>IFERROR(VLOOKUP(Tabel1[[#This Row],[Üürnik]],'Lepingu lisa'!$AW$3:$AX$22,2,FALSE),"")</f>
        <v/>
      </c>
      <c r="M420" s="11" t="str">
        <f>IFERROR(VLOOKUP(Tabel1[[#This Row],[Jaotus]],Tabelid!L:M,2,FALSE),"")</f>
        <v>NONE</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35">
      <c r="A421" s="18" t="s">
        <v>238</v>
      </c>
      <c r="B421" s="19">
        <v>530</v>
      </c>
      <c r="C421" s="18" t="s">
        <v>56</v>
      </c>
      <c r="D421" s="18" t="s">
        <v>191</v>
      </c>
      <c r="E421" s="18" t="s">
        <v>87</v>
      </c>
      <c r="F421" s="53">
        <v>19.899999999999999</v>
      </c>
      <c r="G421" s="53"/>
      <c r="H421" s="18"/>
      <c r="I421" s="11" t="str">
        <f>LEFT(Tabel1[[#This Row],[Ruumi tüüp (TALO Tüüpruumide nimestik)]],2)</f>
        <v>Tö</v>
      </c>
      <c r="J421" s="22" t="s">
        <v>4</v>
      </c>
      <c r="K421" s="18" t="s">
        <v>12</v>
      </c>
      <c r="L421" s="11" t="str">
        <f>IFERROR(VLOOKUP(Tabel1[[#This Row],[Üürnik]],'Lepingu lisa'!$AW$3:$AX$22,2,FALSE),"")</f>
        <v/>
      </c>
      <c r="M421" s="11" t="str">
        <f>IFERROR(VLOOKUP(Tabel1[[#This Row],[Jaotus]],Tabelid!L:M,2,FALSE),"")</f>
        <v>NONE</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35">
      <c r="A422" s="18" t="s">
        <v>238</v>
      </c>
      <c r="B422" s="19">
        <v>531</v>
      </c>
      <c r="C422" s="18" t="s">
        <v>56</v>
      </c>
      <c r="D422" s="18" t="s">
        <v>191</v>
      </c>
      <c r="E422" s="18" t="s">
        <v>87</v>
      </c>
      <c r="F422" s="53">
        <v>17.2</v>
      </c>
      <c r="G422" s="53"/>
      <c r="H422" s="18"/>
      <c r="I422" s="11" t="str">
        <f>LEFT(Tabel1[[#This Row],[Ruumi tüüp (TALO Tüüpruumide nimestik)]],2)</f>
        <v>Tö</v>
      </c>
      <c r="J422" s="22" t="s">
        <v>4</v>
      </c>
      <c r="K422" s="18" t="s">
        <v>12</v>
      </c>
      <c r="L422" s="11" t="str">
        <f>IFERROR(VLOOKUP(Tabel1[[#This Row],[Üürnik]],'Lepingu lisa'!$AW$3:$AX$22,2,FALSE),"")</f>
        <v/>
      </c>
      <c r="M422" s="11" t="str">
        <f>IFERROR(VLOOKUP(Tabel1[[#This Row],[Jaotus]],Tabelid!L:M,2,FALSE),"")</f>
        <v>NONE</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35">
      <c r="A423" s="18" t="s">
        <v>238</v>
      </c>
      <c r="B423" s="19">
        <v>532</v>
      </c>
      <c r="C423" s="18" t="s">
        <v>56</v>
      </c>
      <c r="D423" s="18" t="s">
        <v>71</v>
      </c>
      <c r="E423" s="18" t="s">
        <v>58</v>
      </c>
      <c r="F423" s="53">
        <v>119.2</v>
      </c>
      <c r="G423" s="53"/>
      <c r="H423" s="18"/>
      <c r="I423" s="11" t="str">
        <f>LEFT(Tabel1[[#This Row],[Ruumi tüüp (TALO Tüüpruumide nimestik)]],2)</f>
        <v>Ül</v>
      </c>
      <c r="J423" s="22" t="s">
        <v>4</v>
      </c>
      <c r="K423" s="18" t="s">
        <v>12</v>
      </c>
      <c r="L423" s="11" t="str">
        <f>IFERROR(VLOOKUP(Tabel1[[#This Row],[Üürnik]],'Lepingu lisa'!$AW$3:$AX$22,2,FALSE),"")</f>
        <v/>
      </c>
      <c r="M423" s="11" t="str">
        <f>IFERROR(VLOOKUP(Tabel1[[#This Row],[Jaotus]],Tabelid!L:M,2,FALSE),"")</f>
        <v>NONE</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35">
      <c r="A424" s="18" t="s">
        <v>238</v>
      </c>
      <c r="B424" s="19" t="s">
        <v>249</v>
      </c>
      <c r="C424" s="18" t="s">
        <v>56</v>
      </c>
      <c r="D424" s="18" t="s">
        <v>250</v>
      </c>
      <c r="E424" s="18" t="s">
        <v>164</v>
      </c>
      <c r="F424" s="53">
        <v>4.9000000000000004</v>
      </c>
      <c r="G424" s="53"/>
      <c r="H424" s="18"/>
      <c r="I424" s="11" t="str">
        <f>LEFT(Tabel1[[#This Row],[Ruumi tüüp (TALO Tüüpruumide nimestik)]],2)</f>
        <v>Nõ</v>
      </c>
      <c r="J424" s="22" t="s">
        <v>4</v>
      </c>
      <c r="K424" s="18" t="s">
        <v>12</v>
      </c>
      <c r="L424" s="11" t="str">
        <f>IFERROR(VLOOKUP(Tabel1[[#This Row],[Üürnik]],'Lepingu lisa'!$AW$3:$AX$22,2,FALSE),"")</f>
        <v/>
      </c>
      <c r="M424" s="11" t="str">
        <f>IFERROR(VLOOKUP(Tabel1[[#This Row],[Jaotus]],Tabelid!L:M,2,FALSE),"")</f>
        <v>NONE</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35">
      <c r="A425" s="18" t="s">
        <v>238</v>
      </c>
      <c r="B425" s="19" t="s">
        <v>251</v>
      </c>
      <c r="C425" s="18" t="s">
        <v>102</v>
      </c>
      <c r="D425" s="18" t="s">
        <v>192</v>
      </c>
      <c r="E425" s="18" t="s">
        <v>104</v>
      </c>
      <c r="F425" s="53">
        <v>6.3</v>
      </c>
      <c r="G425" s="53"/>
      <c r="H425" s="18"/>
      <c r="I425" s="11" t="str">
        <f>LEFT(Tabel1[[#This Row],[Ruumi tüüp (TALO Tüüpruumide nimestik)]],2)</f>
        <v>Te</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35">
      <c r="A426" s="18" t="s">
        <v>238</v>
      </c>
      <c r="B426" s="19">
        <v>533</v>
      </c>
      <c r="C426" s="18" t="s">
        <v>56</v>
      </c>
      <c r="D426" s="18" t="s">
        <v>191</v>
      </c>
      <c r="E426" s="18" t="s">
        <v>87</v>
      </c>
      <c r="F426" s="53">
        <v>18.5</v>
      </c>
      <c r="G426" s="53"/>
      <c r="H426" s="18"/>
      <c r="I426" s="11" t="str">
        <f>LEFT(Tabel1[[#This Row],[Ruumi tüüp (TALO Tüüpruumide nimestik)]],2)</f>
        <v>Tö</v>
      </c>
      <c r="J426" s="22" t="s">
        <v>4</v>
      </c>
      <c r="K426" s="18" t="s">
        <v>12</v>
      </c>
      <c r="L426" s="11" t="str">
        <f>IFERROR(VLOOKUP(Tabel1[[#This Row],[Üürnik]],'Lepingu lisa'!$AW$3:$AX$22,2,FALSE),"")</f>
        <v/>
      </c>
      <c r="M426" s="11" t="str">
        <f>IFERROR(VLOOKUP(Tabel1[[#This Row],[Jaotus]],Tabelid!L:M,2,FALSE),"")</f>
        <v>NONE</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35">
      <c r="A427" s="18" t="s">
        <v>238</v>
      </c>
      <c r="B427" s="19">
        <v>534</v>
      </c>
      <c r="C427" s="18" t="s">
        <v>56</v>
      </c>
      <c r="D427" s="18" t="s">
        <v>191</v>
      </c>
      <c r="E427" s="18" t="s">
        <v>87</v>
      </c>
      <c r="F427" s="53">
        <v>19.7</v>
      </c>
      <c r="G427" s="53"/>
      <c r="H427" s="18"/>
      <c r="I427" s="11" t="str">
        <f>LEFT(Tabel1[[#This Row],[Ruumi tüüp (TALO Tüüpruumide nimestik)]],2)</f>
        <v>Tö</v>
      </c>
      <c r="J427" s="22" t="s">
        <v>4</v>
      </c>
      <c r="K427" s="18" t="s">
        <v>12</v>
      </c>
      <c r="L427" s="11" t="str">
        <f>IFERROR(VLOOKUP(Tabel1[[#This Row],[Üürnik]],'Lepingu lisa'!$AW$3:$AX$22,2,FALSE),"")</f>
        <v/>
      </c>
      <c r="M427" s="11" t="str">
        <f>IFERROR(VLOOKUP(Tabel1[[#This Row],[Jaotus]],Tabelid!L:M,2,FALSE),"")</f>
        <v>NONE</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35">
      <c r="A428" s="18" t="s">
        <v>238</v>
      </c>
      <c r="B428" s="19">
        <v>535</v>
      </c>
      <c r="C428" s="18" t="s">
        <v>56</v>
      </c>
      <c r="D428" s="18" t="s">
        <v>191</v>
      </c>
      <c r="E428" s="18" t="s">
        <v>87</v>
      </c>
      <c r="F428" s="53">
        <v>16</v>
      </c>
      <c r="G428" s="53"/>
      <c r="H428" s="18"/>
      <c r="I428" s="11" t="str">
        <f>LEFT(Tabel1[[#This Row],[Ruumi tüüp (TALO Tüüpruumide nimestik)]],2)</f>
        <v>Tö</v>
      </c>
      <c r="J428" s="22" t="s">
        <v>4</v>
      </c>
      <c r="K428" s="18" t="s">
        <v>12</v>
      </c>
      <c r="L428" s="11" t="str">
        <f>IFERROR(VLOOKUP(Tabel1[[#This Row],[Üürnik]],'Lepingu lisa'!$AW$3:$AX$22,2,FALSE),"")</f>
        <v/>
      </c>
      <c r="M428" s="11" t="str">
        <f>IFERROR(VLOOKUP(Tabel1[[#This Row],[Jaotus]],Tabelid!L:M,2,FALSE),"")</f>
        <v>NONE</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35">
      <c r="A429" s="18" t="s">
        <v>238</v>
      </c>
      <c r="B429" s="19">
        <v>536</v>
      </c>
      <c r="C429" s="18" t="s">
        <v>56</v>
      </c>
      <c r="D429" s="18" t="s">
        <v>191</v>
      </c>
      <c r="E429" s="18" t="s">
        <v>87</v>
      </c>
      <c r="F429" s="53">
        <v>15.8</v>
      </c>
      <c r="G429" s="53"/>
      <c r="H429" s="18"/>
      <c r="I429" s="11" t="str">
        <f>LEFT(Tabel1[[#This Row],[Ruumi tüüp (TALO Tüüpruumide nimestik)]],2)</f>
        <v>Tö</v>
      </c>
      <c r="J429" s="22" t="s">
        <v>4</v>
      </c>
      <c r="K429" s="18" t="s">
        <v>12</v>
      </c>
      <c r="L429" s="11" t="str">
        <f>IFERROR(VLOOKUP(Tabel1[[#This Row],[Üürnik]],'Lepingu lisa'!$AW$3:$AX$22,2,FALSE),"")</f>
        <v/>
      </c>
      <c r="M429" s="11" t="str">
        <f>IFERROR(VLOOKUP(Tabel1[[#This Row],[Jaotus]],Tabelid!L:M,2,FALSE),"")</f>
        <v>NONE</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35">
      <c r="A430" s="18" t="s">
        <v>238</v>
      </c>
      <c r="B430" s="19">
        <v>537</v>
      </c>
      <c r="C430" s="18" t="s">
        <v>56</v>
      </c>
      <c r="D430" s="18" t="s">
        <v>191</v>
      </c>
      <c r="E430" s="18" t="s">
        <v>87</v>
      </c>
      <c r="F430" s="53">
        <v>19.8</v>
      </c>
      <c r="G430" s="53"/>
      <c r="H430" s="18"/>
      <c r="I430" s="11" t="str">
        <f>LEFT(Tabel1[[#This Row],[Ruumi tüüp (TALO Tüüpruumide nimestik)]],2)</f>
        <v>Tö</v>
      </c>
      <c r="J430" s="22" t="s">
        <v>4</v>
      </c>
      <c r="K430" s="18" t="s">
        <v>12</v>
      </c>
      <c r="L430" s="11" t="str">
        <f>IFERROR(VLOOKUP(Tabel1[[#This Row],[Üürnik]],'Lepingu lisa'!$AW$3:$AX$22,2,FALSE),"")</f>
        <v/>
      </c>
      <c r="M430" s="11" t="str">
        <f>IFERROR(VLOOKUP(Tabel1[[#This Row],[Jaotus]],Tabelid!L:M,2,FALSE),"")</f>
        <v>NONE</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35">
      <c r="A431" s="18" t="s">
        <v>238</v>
      </c>
      <c r="B431" s="19">
        <v>538</v>
      </c>
      <c r="C431" s="18" t="s">
        <v>56</v>
      </c>
      <c r="D431" s="18" t="s">
        <v>191</v>
      </c>
      <c r="E431" s="18" t="s">
        <v>87</v>
      </c>
      <c r="F431" s="53">
        <v>19.5</v>
      </c>
      <c r="G431" s="53"/>
      <c r="H431" s="18"/>
      <c r="I431" s="11" t="str">
        <f>LEFT(Tabel1[[#This Row],[Ruumi tüüp (TALO Tüüpruumide nimestik)]],2)</f>
        <v>Tö</v>
      </c>
      <c r="J431" s="22" t="s">
        <v>4</v>
      </c>
      <c r="K431" s="18" t="s">
        <v>12</v>
      </c>
      <c r="L431" s="11" t="str">
        <f>IFERROR(VLOOKUP(Tabel1[[#This Row],[Üürnik]],'Lepingu lisa'!$AW$3:$AX$22,2,FALSE),"")</f>
        <v/>
      </c>
      <c r="M431" s="11" t="str">
        <f>IFERROR(VLOOKUP(Tabel1[[#This Row],[Jaotus]],Tabelid!L:M,2,FALSE),"")</f>
        <v>NONE</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35">
      <c r="A432" s="18" t="s">
        <v>238</v>
      </c>
      <c r="B432" s="19">
        <v>539</v>
      </c>
      <c r="C432" s="18" t="s">
        <v>56</v>
      </c>
      <c r="D432" s="18" t="s">
        <v>193</v>
      </c>
      <c r="E432" s="18" t="s">
        <v>95</v>
      </c>
      <c r="F432" s="53">
        <v>13.4</v>
      </c>
      <c r="G432" s="53"/>
      <c r="H432" s="18"/>
      <c r="I432" s="11" t="str">
        <f>LEFT(Tabel1[[#This Row],[Ruumi tüüp (TALO Tüüpruumide nimestik)]],2)</f>
        <v>Pu</v>
      </c>
      <c r="J432" s="22" t="s">
        <v>4</v>
      </c>
      <c r="K432" s="18" t="s">
        <v>12</v>
      </c>
      <c r="L432" s="11" t="str">
        <f>IFERROR(VLOOKUP(Tabel1[[#This Row],[Üürnik]],'Lepingu lisa'!$AW$3:$AX$22,2,FALSE),"")</f>
        <v/>
      </c>
      <c r="M432" s="11" t="str">
        <f>IFERROR(VLOOKUP(Tabel1[[#This Row],[Jaotus]],Tabelid!L:M,2,FALSE),"")</f>
        <v>NONE</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35">
      <c r="A433" s="18" t="s">
        <v>238</v>
      </c>
      <c r="B433" s="19">
        <v>540</v>
      </c>
      <c r="C433" s="18" t="s">
        <v>56</v>
      </c>
      <c r="D433" s="18" t="s">
        <v>189</v>
      </c>
      <c r="E433" s="18" t="s">
        <v>164</v>
      </c>
      <c r="F433" s="53">
        <v>11.6</v>
      </c>
      <c r="G433" s="53"/>
      <c r="H433" s="18"/>
      <c r="I433" s="11" t="str">
        <f>LEFT(Tabel1[[#This Row],[Ruumi tüüp (TALO Tüüpruumide nimestik)]],2)</f>
        <v>Nõ</v>
      </c>
      <c r="J433" s="22" t="s">
        <v>4</v>
      </c>
      <c r="K433" s="18" t="s">
        <v>12</v>
      </c>
      <c r="L433" s="11" t="str">
        <f>IFERROR(VLOOKUP(Tabel1[[#This Row],[Üürnik]],'Lepingu lisa'!$AW$3:$AX$22,2,FALSE),"")</f>
        <v/>
      </c>
      <c r="M433" s="11" t="str">
        <f>IFERROR(VLOOKUP(Tabel1[[#This Row],[Jaotus]],Tabelid!L:M,2,FALSE),"")</f>
        <v>NONE</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35">
      <c r="A434" s="18" t="s">
        <v>238</v>
      </c>
      <c r="B434" s="19">
        <v>541</v>
      </c>
      <c r="C434" s="18" t="s">
        <v>56</v>
      </c>
      <c r="D434" s="18" t="s">
        <v>191</v>
      </c>
      <c r="E434" s="18" t="s">
        <v>87</v>
      </c>
      <c r="F434" s="53">
        <v>19.7</v>
      </c>
      <c r="G434" s="53"/>
      <c r="H434" s="18"/>
      <c r="I434" s="11" t="str">
        <f>LEFT(Tabel1[[#This Row],[Ruumi tüüp (TALO Tüüpruumide nimestik)]],2)</f>
        <v>Tö</v>
      </c>
      <c r="J434" s="22" t="s">
        <v>4</v>
      </c>
      <c r="K434" s="18" t="s">
        <v>12</v>
      </c>
      <c r="L434" s="11" t="str">
        <f>IFERROR(VLOOKUP(Tabel1[[#This Row],[Üürnik]],'Lepingu lisa'!$AW$3:$AX$22,2,FALSE),"")</f>
        <v/>
      </c>
      <c r="M434" s="11" t="str">
        <f>IFERROR(VLOOKUP(Tabel1[[#This Row],[Jaotus]],Tabelid!L:M,2,FALSE),"")</f>
        <v>NONE</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35">
      <c r="A435" s="18" t="s">
        <v>238</v>
      </c>
      <c r="B435" s="19">
        <v>542</v>
      </c>
      <c r="C435" s="18" t="s">
        <v>56</v>
      </c>
      <c r="D435" s="18" t="s">
        <v>191</v>
      </c>
      <c r="E435" s="18" t="s">
        <v>87</v>
      </c>
      <c r="F435" s="53">
        <v>17.3</v>
      </c>
      <c r="G435" s="53"/>
      <c r="H435" s="18"/>
      <c r="I435" s="11" t="str">
        <f>LEFT(Tabel1[[#This Row],[Ruumi tüüp (TALO Tüüpruumide nimestik)]],2)</f>
        <v>Tö</v>
      </c>
      <c r="J435" s="22" t="s">
        <v>4</v>
      </c>
      <c r="K435" s="18" t="s">
        <v>12</v>
      </c>
      <c r="L435" s="11" t="str">
        <f>IFERROR(VLOOKUP(Tabel1[[#This Row],[Üürnik]],'Lepingu lisa'!$AW$3:$AX$22,2,FALSE),"")</f>
        <v/>
      </c>
      <c r="M435" s="11" t="str">
        <f>IFERROR(VLOOKUP(Tabel1[[#This Row],[Jaotus]],Tabelid!L:M,2,FALSE),"")</f>
        <v>NONE</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35">
      <c r="A436" s="18" t="s">
        <v>238</v>
      </c>
      <c r="B436" s="19">
        <v>543</v>
      </c>
      <c r="C436" s="18" t="s">
        <v>56</v>
      </c>
      <c r="D436" s="18" t="s">
        <v>64</v>
      </c>
      <c r="E436" s="18" t="s">
        <v>85</v>
      </c>
      <c r="F436" s="53">
        <v>2.5</v>
      </c>
      <c r="G436" s="53"/>
      <c r="H436" s="18"/>
      <c r="I436" s="11" t="str">
        <f>LEFT(Tabel1[[#This Row],[Ruumi tüüp (TALO Tüüpruumide nimestik)]],2)</f>
        <v>Mä</v>
      </c>
      <c r="J436" s="22" t="s">
        <v>4</v>
      </c>
      <c r="K436" s="18" t="s">
        <v>12</v>
      </c>
      <c r="L436" s="11" t="str">
        <f>IFERROR(VLOOKUP(Tabel1[[#This Row],[Üürnik]],'Lepingu lisa'!$AW$3:$AX$22,2,FALSE),"")</f>
        <v/>
      </c>
      <c r="M436" s="11" t="str">
        <f>IFERROR(VLOOKUP(Tabel1[[#This Row],[Jaotus]],Tabelid!L:M,2,FALSE),"")</f>
        <v>NONE</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35">
      <c r="A437" s="18" t="s">
        <v>238</v>
      </c>
      <c r="B437" s="19" t="s">
        <v>252</v>
      </c>
      <c r="C437" s="18" t="s">
        <v>56</v>
      </c>
      <c r="D437" s="18" t="s">
        <v>64</v>
      </c>
      <c r="E437" s="18" t="s">
        <v>85</v>
      </c>
      <c r="F437" s="53">
        <v>2.6</v>
      </c>
      <c r="G437" s="53"/>
      <c r="H437" s="18"/>
      <c r="I437" s="11" t="str">
        <f>LEFT(Tabel1[[#This Row],[Ruumi tüüp (TALO Tüüpruumide nimestik)]],2)</f>
        <v>Mä</v>
      </c>
      <c r="J437" s="22" t="s">
        <v>4</v>
      </c>
      <c r="K437" s="18" t="s">
        <v>12</v>
      </c>
      <c r="L437" s="11" t="str">
        <f>IFERROR(VLOOKUP(Tabel1[[#This Row],[Üürnik]],'Lepingu lisa'!$AW$3:$AX$22,2,FALSE),"")</f>
        <v/>
      </c>
      <c r="M437" s="11" t="str">
        <f>IFERROR(VLOOKUP(Tabel1[[#This Row],[Jaotus]],Tabelid!L:M,2,FALSE),"")</f>
        <v>NONE</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35">
      <c r="A438" s="18" t="s">
        <v>238</v>
      </c>
      <c r="B438" s="19">
        <v>544</v>
      </c>
      <c r="C438" s="18" t="s">
        <v>56</v>
      </c>
      <c r="D438" s="18" t="s">
        <v>64</v>
      </c>
      <c r="E438" s="18" t="s">
        <v>85</v>
      </c>
      <c r="F438" s="53">
        <v>3.8</v>
      </c>
      <c r="G438" s="53"/>
      <c r="H438" s="18"/>
      <c r="I438" s="11" t="str">
        <f>LEFT(Tabel1[[#This Row],[Ruumi tüüp (TALO Tüüpruumide nimestik)]],2)</f>
        <v>Mä</v>
      </c>
      <c r="J438" s="22" t="s">
        <v>4</v>
      </c>
      <c r="K438" s="18" t="s">
        <v>12</v>
      </c>
      <c r="L438" s="11" t="str">
        <f>IFERROR(VLOOKUP(Tabel1[[#This Row],[Üürnik]],'Lepingu lisa'!$AW$3:$AX$22,2,FALSE),"")</f>
        <v/>
      </c>
      <c r="M438" s="11" t="str">
        <f>IFERROR(VLOOKUP(Tabel1[[#This Row],[Jaotus]],Tabelid!L:M,2,FALSE),"")</f>
        <v>NONE</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35">
      <c r="A439" s="18" t="s">
        <v>238</v>
      </c>
      <c r="B439" s="19">
        <v>545</v>
      </c>
      <c r="C439" s="18" t="s">
        <v>56</v>
      </c>
      <c r="D439" s="18" t="s">
        <v>71</v>
      </c>
      <c r="E439" s="18" t="s">
        <v>58</v>
      </c>
      <c r="F439" s="53">
        <v>3.3</v>
      </c>
      <c r="G439" s="53"/>
      <c r="H439" s="18"/>
      <c r="I439" s="11" t="str">
        <f>LEFT(Tabel1[[#This Row],[Ruumi tüüp (TALO Tüüpruumide nimestik)]],2)</f>
        <v>Ül</v>
      </c>
      <c r="J439" s="22" t="s">
        <v>148</v>
      </c>
      <c r="K439" s="18"/>
      <c r="L439" s="11" t="str">
        <f>IFERROR(VLOOKUP(Tabel1[[#This Row],[Üürnik]],'Lepingu lisa'!$AW$3:$AX$22,2,FALSE),"")</f>
        <v/>
      </c>
      <c r="M439" s="11" t="str">
        <f>IFERROR(VLOOKUP(Tabel1[[#This Row],[Jaotus]],Tabelid!L:M,2,FALSE),"")</f>
        <v>FLOOR</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35">
      <c r="A440" s="18" t="s">
        <v>238</v>
      </c>
      <c r="B440" s="19">
        <v>546</v>
      </c>
      <c r="C440" s="18" t="s">
        <v>72</v>
      </c>
      <c r="D440" s="18" t="s">
        <v>98</v>
      </c>
      <c r="E440" s="18" t="s">
        <v>58</v>
      </c>
      <c r="F440" s="53">
        <v>24</v>
      </c>
      <c r="G440" s="53"/>
      <c r="H440" s="18"/>
      <c r="I440" s="11" t="str">
        <f>LEFT(Tabel1[[#This Row],[Ruumi tüüp (TALO Tüüpruumide nimestik)]],2)</f>
        <v>Ül</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35">
      <c r="A441" s="18" t="s">
        <v>238</v>
      </c>
      <c r="B441" s="19">
        <v>547</v>
      </c>
      <c r="C441" s="18" t="s">
        <v>56</v>
      </c>
      <c r="D441" s="18" t="s">
        <v>191</v>
      </c>
      <c r="E441" s="18" t="s">
        <v>87</v>
      </c>
      <c r="F441" s="53">
        <v>17.3</v>
      </c>
      <c r="G441" s="53"/>
      <c r="H441" s="18"/>
      <c r="I441" s="11" t="str">
        <f>LEFT(Tabel1[[#This Row],[Ruumi tüüp (TALO Tüüpruumide nimestik)]],2)</f>
        <v>Tö</v>
      </c>
      <c r="J441" s="22" t="s">
        <v>4</v>
      </c>
      <c r="K441" s="18" t="s">
        <v>12</v>
      </c>
      <c r="L441" s="11" t="str">
        <f>IFERROR(VLOOKUP(Tabel1[[#This Row],[Üürnik]],'Lepingu lisa'!$AW$3:$AX$22,2,FALSE),"")</f>
        <v/>
      </c>
      <c r="M441" s="11" t="str">
        <f>IFERROR(VLOOKUP(Tabel1[[#This Row],[Jaotus]],Tabelid!L:M,2,FALSE),"")</f>
        <v>NONE</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35">
      <c r="A442" s="18" t="s">
        <v>238</v>
      </c>
      <c r="B442" s="19">
        <v>548</v>
      </c>
      <c r="C442" s="18" t="s">
        <v>56</v>
      </c>
      <c r="D442" s="18" t="s">
        <v>191</v>
      </c>
      <c r="E442" s="18" t="s">
        <v>87</v>
      </c>
      <c r="F442" s="53">
        <v>14.5</v>
      </c>
      <c r="G442" s="53"/>
      <c r="H442" s="18"/>
      <c r="I442" s="11" t="str">
        <f>LEFT(Tabel1[[#This Row],[Ruumi tüüp (TALO Tüüpruumide nimestik)]],2)</f>
        <v>Tö</v>
      </c>
      <c r="J442" s="22" t="s">
        <v>4</v>
      </c>
      <c r="K442" s="18" t="s">
        <v>12</v>
      </c>
      <c r="L442" s="11" t="str">
        <f>IFERROR(VLOOKUP(Tabel1[[#This Row],[Üürnik]],'Lepingu lisa'!$AW$3:$AX$22,2,FALSE),"")</f>
        <v/>
      </c>
      <c r="M442" s="11" t="str">
        <f>IFERROR(VLOOKUP(Tabel1[[#This Row],[Jaotus]],Tabelid!L:M,2,FALSE),"")</f>
        <v>NONE</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35">
      <c r="A443" s="18" t="s">
        <v>238</v>
      </c>
      <c r="B443" s="19">
        <v>549</v>
      </c>
      <c r="C443" s="18" t="s">
        <v>56</v>
      </c>
      <c r="D443" s="18" t="s">
        <v>191</v>
      </c>
      <c r="E443" s="18" t="s">
        <v>87</v>
      </c>
      <c r="F443" s="53">
        <v>13.8</v>
      </c>
      <c r="G443" s="53"/>
      <c r="H443" s="18"/>
      <c r="I443" s="11" t="str">
        <f>LEFT(Tabel1[[#This Row],[Ruumi tüüp (TALO Tüüpruumide nimestik)]],2)</f>
        <v>Tö</v>
      </c>
      <c r="J443" s="22" t="s">
        <v>4</v>
      </c>
      <c r="K443" s="18" t="s">
        <v>12</v>
      </c>
      <c r="L443" s="11" t="str">
        <f>IFERROR(VLOOKUP(Tabel1[[#This Row],[Üürnik]],'Lepingu lisa'!$AW$3:$AX$22,2,FALSE),"")</f>
        <v/>
      </c>
      <c r="M443" s="11" t="str">
        <f>IFERROR(VLOOKUP(Tabel1[[#This Row],[Jaotus]],Tabelid!L:M,2,FALSE),"")</f>
        <v>NONE</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35">
      <c r="A444" s="18" t="s">
        <v>238</v>
      </c>
      <c r="B444" s="19">
        <v>550</v>
      </c>
      <c r="C444" s="18" t="s">
        <v>56</v>
      </c>
      <c r="D444" s="18" t="s">
        <v>191</v>
      </c>
      <c r="E444" s="18" t="s">
        <v>87</v>
      </c>
      <c r="F444" s="53">
        <v>14.9</v>
      </c>
      <c r="G444" s="53"/>
      <c r="H444" s="18"/>
      <c r="I444" s="11" t="str">
        <f>LEFT(Tabel1[[#This Row],[Ruumi tüüp (TALO Tüüpruumide nimestik)]],2)</f>
        <v>Tö</v>
      </c>
      <c r="J444" s="22" t="s">
        <v>4</v>
      </c>
      <c r="K444" s="18" t="s">
        <v>12</v>
      </c>
      <c r="L444" s="11" t="str">
        <f>IFERROR(VLOOKUP(Tabel1[[#This Row],[Üürnik]],'Lepingu lisa'!$AW$3:$AX$22,2,FALSE),"")</f>
        <v/>
      </c>
      <c r="M444" s="11" t="str">
        <f>IFERROR(VLOOKUP(Tabel1[[#This Row],[Jaotus]],Tabelid!L:M,2,FALSE),"")</f>
        <v>NONE</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35">
      <c r="A445" s="18" t="s">
        <v>238</v>
      </c>
      <c r="B445" s="19">
        <v>551</v>
      </c>
      <c r="C445" s="18" t="s">
        <v>56</v>
      </c>
      <c r="D445" s="18" t="s">
        <v>191</v>
      </c>
      <c r="E445" s="18" t="s">
        <v>87</v>
      </c>
      <c r="F445" s="53">
        <v>13.3</v>
      </c>
      <c r="G445" s="53"/>
      <c r="H445" s="18"/>
      <c r="I445" s="11" t="str">
        <f>LEFT(Tabel1[[#This Row],[Ruumi tüüp (TALO Tüüpruumide nimestik)]],2)</f>
        <v>Tö</v>
      </c>
      <c r="J445" s="22" t="s">
        <v>4</v>
      </c>
      <c r="K445" s="18" t="s">
        <v>12</v>
      </c>
      <c r="L445" s="11" t="str">
        <f>IFERROR(VLOOKUP(Tabel1[[#This Row],[Üürnik]],'Lepingu lisa'!$AW$3:$AX$22,2,FALSE),"")</f>
        <v/>
      </c>
      <c r="M445" s="11" t="str">
        <f>IFERROR(VLOOKUP(Tabel1[[#This Row],[Jaotus]],Tabelid!L:M,2,FALSE),"")</f>
        <v>NONE</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35">
      <c r="A446" s="18" t="s">
        <v>238</v>
      </c>
      <c r="B446" s="19">
        <v>552</v>
      </c>
      <c r="C446" s="18" t="s">
        <v>56</v>
      </c>
      <c r="D446" s="18" t="s">
        <v>186</v>
      </c>
      <c r="E446" s="18" t="s">
        <v>87</v>
      </c>
      <c r="F446" s="53">
        <v>67.400000000000006</v>
      </c>
      <c r="G446" s="53"/>
      <c r="H446" s="18"/>
      <c r="I446" s="11" t="str">
        <f>LEFT(Tabel1[[#This Row],[Ruumi tüüp (TALO Tüüpruumide nimestik)]],2)</f>
        <v>Tö</v>
      </c>
      <c r="J446" s="22" t="s">
        <v>4</v>
      </c>
      <c r="K446" s="18" t="s">
        <v>12</v>
      </c>
      <c r="L446" s="11" t="str">
        <f>IFERROR(VLOOKUP(Tabel1[[#This Row],[Üürnik]],'Lepingu lisa'!$AW$3:$AX$22,2,FALSE),"")</f>
        <v/>
      </c>
      <c r="M446" s="11" t="str">
        <f>IFERROR(VLOOKUP(Tabel1[[#This Row],[Jaotus]],Tabelid!L:M,2,FALSE),"")</f>
        <v>NONE</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35">
      <c r="A447" s="18" t="s">
        <v>238</v>
      </c>
      <c r="B447" s="19">
        <v>554</v>
      </c>
      <c r="C447" s="18" t="s">
        <v>56</v>
      </c>
      <c r="D447" s="18" t="s">
        <v>71</v>
      </c>
      <c r="E447" s="18" t="s">
        <v>58</v>
      </c>
      <c r="F447" s="53">
        <v>122.8</v>
      </c>
      <c r="G447" s="53"/>
      <c r="H447" s="18"/>
      <c r="I447" s="11" t="str">
        <f>LEFT(Tabel1[[#This Row],[Ruumi tüüp (TALO Tüüpruumide nimestik)]],2)</f>
        <v>Ül</v>
      </c>
      <c r="J447" s="22" t="s">
        <v>4</v>
      </c>
      <c r="K447" s="18" t="s">
        <v>12</v>
      </c>
      <c r="L447" s="11" t="str">
        <f>IFERROR(VLOOKUP(Tabel1[[#This Row],[Üürnik]],'Lepingu lisa'!$AW$3:$AX$22,2,FALSE),"")</f>
        <v/>
      </c>
      <c r="M447" s="11" t="str">
        <f>IFERROR(VLOOKUP(Tabel1[[#This Row],[Jaotus]],Tabelid!L:M,2,FALSE),"")</f>
        <v>NONE</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35">
      <c r="A448" s="18" t="s">
        <v>238</v>
      </c>
      <c r="B448" s="19">
        <v>555</v>
      </c>
      <c r="C448" s="18" t="s">
        <v>72</v>
      </c>
      <c r="D448" s="18" t="s">
        <v>123</v>
      </c>
      <c r="E448" s="18" t="s">
        <v>58</v>
      </c>
      <c r="F448" s="53">
        <v>3.4</v>
      </c>
      <c r="G448" s="53"/>
      <c r="H448" s="18"/>
      <c r="I448" s="11" t="str">
        <f>LEFT(Tabel1[[#This Row],[Ruumi tüüp (TALO Tüüpruumide nimestik)]],2)</f>
        <v>Ül</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35">
      <c r="A449" s="18" t="s">
        <v>238</v>
      </c>
      <c r="B449" s="19">
        <v>556</v>
      </c>
      <c r="C449" s="18" t="s">
        <v>72</v>
      </c>
      <c r="D449" s="18" t="s">
        <v>124</v>
      </c>
      <c r="E449" s="18" t="s">
        <v>58</v>
      </c>
      <c r="F449" s="53">
        <v>3.4</v>
      </c>
      <c r="G449" s="53"/>
      <c r="H449" s="18"/>
      <c r="I449" s="11" t="str">
        <f>LEFT(Tabel1[[#This Row],[Ruumi tüüp (TALO Tüüpruumide nimestik)]],2)</f>
        <v>Ül</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35">
      <c r="A450" s="18" t="s">
        <v>238</v>
      </c>
      <c r="B450" s="19">
        <v>557</v>
      </c>
      <c r="C450" s="18" t="s">
        <v>56</v>
      </c>
      <c r="D450" s="18" t="s">
        <v>64</v>
      </c>
      <c r="E450" s="18" t="s">
        <v>85</v>
      </c>
      <c r="F450" s="53">
        <v>2.2000000000000002</v>
      </c>
      <c r="G450" s="53"/>
      <c r="H450" s="18"/>
      <c r="I450" s="11" t="str">
        <f>LEFT(Tabel1[[#This Row],[Ruumi tüüp (TALO Tüüpruumide nimestik)]],2)</f>
        <v>Mä</v>
      </c>
      <c r="J450" s="22" t="s">
        <v>4</v>
      </c>
      <c r="K450" s="18" t="s">
        <v>12</v>
      </c>
      <c r="L450" s="11" t="str">
        <f>IFERROR(VLOOKUP(Tabel1[[#This Row],[Üürnik]],'Lepingu lisa'!$AW$3:$AX$22,2,FALSE),"")</f>
        <v/>
      </c>
      <c r="M450" s="11" t="str">
        <f>IFERROR(VLOOKUP(Tabel1[[#This Row],[Jaotus]],Tabelid!L:M,2,FALSE),"")</f>
        <v>NONE</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35">
      <c r="A451" s="18" t="s">
        <v>238</v>
      </c>
      <c r="B451" s="19">
        <v>558</v>
      </c>
      <c r="C451" s="18" t="s">
        <v>56</v>
      </c>
      <c r="D451" s="18" t="s">
        <v>64</v>
      </c>
      <c r="E451" s="18" t="s">
        <v>85</v>
      </c>
      <c r="F451" s="53">
        <v>2.2000000000000002</v>
      </c>
      <c r="G451" s="53"/>
      <c r="H451" s="18"/>
      <c r="I451" s="11" t="str">
        <f>LEFT(Tabel1[[#This Row],[Ruumi tüüp (TALO Tüüpruumide nimestik)]],2)</f>
        <v>Mä</v>
      </c>
      <c r="J451" s="22" t="s">
        <v>4</v>
      </c>
      <c r="K451" s="18" t="s">
        <v>12</v>
      </c>
      <c r="L451" s="11" t="str">
        <f>IFERROR(VLOOKUP(Tabel1[[#This Row],[Üürnik]],'Lepingu lisa'!$AW$3:$AX$22,2,FALSE),"")</f>
        <v/>
      </c>
      <c r="M451" s="11" t="str">
        <f>IFERROR(VLOOKUP(Tabel1[[#This Row],[Jaotus]],Tabelid!L:M,2,FALSE),"")</f>
        <v>NONE</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35">
      <c r="A452" s="18" t="s">
        <v>238</v>
      </c>
      <c r="B452" s="19">
        <v>559</v>
      </c>
      <c r="C452" s="18" t="s">
        <v>56</v>
      </c>
      <c r="D452" s="18" t="s">
        <v>64</v>
      </c>
      <c r="E452" s="18" t="s">
        <v>85</v>
      </c>
      <c r="F452" s="53">
        <v>2.2000000000000002</v>
      </c>
      <c r="G452" s="53"/>
      <c r="H452" s="18"/>
      <c r="I452" s="11" t="str">
        <f>LEFT(Tabel1[[#This Row],[Ruumi tüüp (TALO Tüüpruumide nimestik)]],2)</f>
        <v>Mä</v>
      </c>
      <c r="J452" s="22" t="s">
        <v>4</v>
      </c>
      <c r="K452" s="18" t="s">
        <v>12</v>
      </c>
      <c r="L452" s="11" t="str">
        <f>IFERROR(VLOOKUP(Tabel1[[#This Row],[Üürnik]],'Lepingu lisa'!$AW$3:$AX$22,2,FALSE),"")</f>
        <v/>
      </c>
      <c r="M452" s="11" t="str">
        <f>IFERROR(VLOOKUP(Tabel1[[#This Row],[Jaotus]],Tabelid!L:M,2,FALSE),"")</f>
        <v>NONE</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35">
      <c r="A453" s="18" t="s">
        <v>238</v>
      </c>
      <c r="B453" s="19">
        <v>561</v>
      </c>
      <c r="C453" s="18" t="s">
        <v>56</v>
      </c>
      <c r="D453" s="18" t="s">
        <v>191</v>
      </c>
      <c r="E453" s="18" t="s">
        <v>87</v>
      </c>
      <c r="F453" s="53">
        <v>15.1</v>
      </c>
      <c r="G453" s="53"/>
      <c r="H453" s="18"/>
      <c r="I453" s="11" t="str">
        <f>LEFT(Tabel1[[#This Row],[Ruumi tüüp (TALO Tüüpruumide nimestik)]],2)</f>
        <v>Tö</v>
      </c>
      <c r="J453" s="22" t="s">
        <v>4</v>
      </c>
      <c r="K453" s="18" t="s">
        <v>12</v>
      </c>
      <c r="L453" s="11" t="str">
        <f>IFERROR(VLOOKUP(Tabel1[[#This Row],[Üürnik]],'Lepingu lisa'!$AW$3:$AX$22,2,FALSE),"")</f>
        <v/>
      </c>
      <c r="M453" s="11" t="str">
        <f>IFERROR(VLOOKUP(Tabel1[[#This Row],[Jaotus]],Tabelid!L:M,2,FALSE),"")</f>
        <v>NONE</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35">
      <c r="A454" s="18" t="s">
        <v>238</v>
      </c>
      <c r="B454" s="19">
        <v>562</v>
      </c>
      <c r="C454" s="18" t="s">
        <v>56</v>
      </c>
      <c r="D454" s="18" t="s">
        <v>191</v>
      </c>
      <c r="E454" s="18" t="s">
        <v>87</v>
      </c>
      <c r="F454" s="53">
        <v>13.9</v>
      </c>
      <c r="G454" s="53"/>
      <c r="H454" s="18"/>
      <c r="I454" s="11" t="str">
        <f>LEFT(Tabel1[[#This Row],[Ruumi tüüp (TALO Tüüpruumide nimestik)]],2)</f>
        <v>Tö</v>
      </c>
      <c r="J454" s="22" t="s">
        <v>4</v>
      </c>
      <c r="K454" s="18" t="s">
        <v>12</v>
      </c>
      <c r="L454" s="11" t="str">
        <f>IFERROR(VLOOKUP(Tabel1[[#This Row],[Üürnik]],'Lepingu lisa'!$AW$3:$AX$22,2,FALSE),"")</f>
        <v/>
      </c>
      <c r="M454" s="11" t="str">
        <f>IFERROR(VLOOKUP(Tabel1[[#This Row],[Jaotus]],Tabelid!L:M,2,FALSE),"")</f>
        <v>NONE</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35">
      <c r="A455" s="18" t="s">
        <v>238</v>
      </c>
      <c r="B455" s="19">
        <v>563</v>
      </c>
      <c r="C455" s="18" t="s">
        <v>56</v>
      </c>
      <c r="D455" s="18" t="s">
        <v>191</v>
      </c>
      <c r="E455" s="18" t="s">
        <v>87</v>
      </c>
      <c r="F455" s="53">
        <v>13.9</v>
      </c>
      <c r="G455" s="53"/>
      <c r="H455" s="18"/>
      <c r="I455" s="11" t="str">
        <f>LEFT(Tabel1[[#This Row],[Ruumi tüüp (TALO Tüüpruumide nimestik)]],2)</f>
        <v>Tö</v>
      </c>
      <c r="J455" s="22" t="s">
        <v>4</v>
      </c>
      <c r="K455" s="18" t="s">
        <v>12</v>
      </c>
      <c r="L455" s="11" t="str">
        <f>IFERROR(VLOOKUP(Tabel1[[#This Row],[Üürnik]],'Lepingu lisa'!$AW$3:$AX$22,2,FALSE),"")</f>
        <v/>
      </c>
      <c r="M455" s="11" t="str">
        <f>IFERROR(VLOOKUP(Tabel1[[#This Row],[Jaotus]],Tabelid!L:M,2,FALSE),"")</f>
        <v>NONE</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35">
      <c r="A456" s="18" t="s">
        <v>238</v>
      </c>
      <c r="B456" s="19">
        <v>564</v>
      </c>
      <c r="C456" s="18" t="s">
        <v>56</v>
      </c>
      <c r="D456" s="18" t="s">
        <v>191</v>
      </c>
      <c r="E456" s="18" t="s">
        <v>87</v>
      </c>
      <c r="F456" s="53">
        <v>14.5</v>
      </c>
      <c r="G456" s="53"/>
      <c r="H456" s="18"/>
      <c r="I456" s="11" t="str">
        <f>LEFT(Tabel1[[#This Row],[Ruumi tüüp (TALO Tüüpruumide nimestik)]],2)</f>
        <v>Tö</v>
      </c>
      <c r="J456" s="22" t="s">
        <v>4</v>
      </c>
      <c r="K456" s="18" t="s">
        <v>12</v>
      </c>
      <c r="L456" s="11" t="str">
        <f>IFERROR(VLOOKUP(Tabel1[[#This Row],[Üürnik]],'Lepingu lisa'!$AW$3:$AX$22,2,FALSE),"")</f>
        <v/>
      </c>
      <c r="M456" s="11" t="str">
        <f>IFERROR(VLOOKUP(Tabel1[[#This Row],[Jaotus]],Tabelid!L:M,2,FALSE),"")</f>
        <v>NONE</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35">
      <c r="A457" s="18" t="s">
        <v>238</v>
      </c>
      <c r="B457" s="19">
        <v>565</v>
      </c>
      <c r="C457" s="18" t="s">
        <v>56</v>
      </c>
      <c r="D457" s="18" t="s">
        <v>191</v>
      </c>
      <c r="E457" s="18" t="s">
        <v>87</v>
      </c>
      <c r="F457" s="53">
        <v>29.6</v>
      </c>
      <c r="G457" s="53"/>
      <c r="H457" s="18"/>
      <c r="I457" s="11" t="str">
        <f>LEFT(Tabel1[[#This Row],[Ruumi tüüp (TALO Tüüpruumide nimestik)]],2)</f>
        <v>Tö</v>
      </c>
      <c r="J457" s="22" t="s">
        <v>4</v>
      </c>
      <c r="K457" s="18" t="s">
        <v>12</v>
      </c>
      <c r="L457" s="11" t="str">
        <f>IFERROR(VLOOKUP(Tabel1[[#This Row],[Üürnik]],'Lepingu lisa'!$AW$3:$AX$22,2,FALSE),"")</f>
        <v/>
      </c>
      <c r="M457" s="11" t="str">
        <f>IFERROR(VLOOKUP(Tabel1[[#This Row],[Jaotus]],Tabelid!L:M,2,FALSE),"")</f>
        <v>NONE</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35">
      <c r="A458" s="18" t="s">
        <v>238</v>
      </c>
      <c r="B458" s="19">
        <v>566</v>
      </c>
      <c r="C458" s="18" t="s">
        <v>56</v>
      </c>
      <c r="D458" s="18" t="s">
        <v>191</v>
      </c>
      <c r="E458" s="18" t="s">
        <v>87</v>
      </c>
      <c r="F458" s="53">
        <v>19</v>
      </c>
      <c r="G458" s="53"/>
      <c r="H458" s="18"/>
      <c r="I458" s="11" t="str">
        <f>LEFT(Tabel1[[#This Row],[Ruumi tüüp (TALO Tüüpruumide nimestik)]],2)</f>
        <v>Tö</v>
      </c>
      <c r="J458" s="22" t="s">
        <v>4</v>
      </c>
      <c r="K458" s="18" t="s">
        <v>12</v>
      </c>
      <c r="L458" s="11" t="str">
        <f>IFERROR(VLOOKUP(Tabel1[[#This Row],[Üürnik]],'Lepingu lisa'!$AW$3:$AX$22,2,FALSE),"")</f>
        <v/>
      </c>
      <c r="M458" s="11" t="str">
        <f>IFERROR(VLOOKUP(Tabel1[[#This Row],[Jaotus]],Tabelid!L:M,2,FALSE),"")</f>
        <v>NONE</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35">
      <c r="A459" s="18" t="s">
        <v>238</v>
      </c>
      <c r="B459" s="19">
        <v>567</v>
      </c>
      <c r="C459" s="18" t="s">
        <v>56</v>
      </c>
      <c r="D459" s="18" t="s">
        <v>191</v>
      </c>
      <c r="E459" s="18" t="s">
        <v>87</v>
      </c>
      <c r="F459" s="53">
        <v>15.3</v>
      </c>
      <c r="G459" s="53"/>
      <c r="H459" s="18"/>
      <c r="I459" s="11" t="str">
        <f>LEFT(Tabel1[[#This Row],[Ruumi tüüp (TALO Tüüpruumide nimestik)]],2)</f>
        <v>Tö</v>
      </c>
      <c r="J459" s="22" t="s">
        <v>4</v>
      </c>
      <c r="K459" s="18" t="s">
        <v>12</v>
      </c>
      <c r="L459" s="11" t="str">
        <f>IFERROR(VLOOKUP(Tabel1[[#This Row],[Üürnik]],'Lepingu lisa'!$AW$3:$AX$22,2,FALSE),"")</f>
        <v/>
      </c>
      <c r="M459" s="11" t="str">
        <f>IFERROR(VLOOKUP(Tabel1[[#This Row],[Jaotus]],Tabelid!L:M,2,FALSE),"")</f>
        <v>NONE</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35">
      <c r="A460" s="18" t="s">
        <v>238</v>
      </c>
      <c r="B460" s="19">
        <v>568</v>
      </c>
      <c r="C460" s="18" t="s">
        <v>56</v>
      </c>
      <c r="D460" s="18" t="s">
        <v>71</v>
      </c>
      <c r="E460" s="18" t="s">
        <v>58</v>
      </c>
      <c r="F460" s="53">
        <v>126.1</v>
      </c>
      <c r="G460" s="53"/>
      <c r="H460" s="18"/>
      <c r="I460" s="11" t="str">
        <f>LEFT(Tabel1[[#This Row],[Ruumi tüüp (TALO Tüüpruumide nimestik)]],2)</f>
        <v>Ül</v>
      </c>
      <c r="J460" s="22" t="s">
        <v>4</v>
      </c>
      <c r="K460" s="18" t="s">
        <v>12</v>
      </c>
      <c r="L460" s="11" t="str">
        <f>IFERROR(VLOOKUP(Tabel1[[#This Row],[Üürnik]],'Lepingu lisa'!$AW$3:$AX$22,2,FALSE),"")</f>
        <v/>
      </c>
      <c r="M460" s="11" t="str">
        <f>IFERROR(VLOOKUP(Tabel1[[#This Row],[Jaotus]],Tabelid!L:M,2,FALSE),"")</f>
        <v>NONE</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35">
      <c r="A461" s="18" t="s">
        <v>238</v>
      </c>
      <c r="B461" s="19" t="s">
        <v>253</v>
      </c>
      <c r="C461" s="18" t="s">
        <v>56</v>
      </c>
      <c r="D461" s="18" t="s">
        <v>190</v>
      </c>
      <c r="E461" s="18" t="s">
        <v>58</v>
      </c>
      <c r="F461" s="53">
        <v>4.2</v>
      </c>
      <c r="G461" s="53"/>
      <c r="H461" s="18"/>
      <c r="I461" s="11" t="str">
        <f>LEFT(Tabel1[[#This Row],[Ruumi tüüp (TALO Tüüpruumide nimestik)]],2)</f>
        <v>Ül</v>
      </c>
      <c r="J461" s="22" t="s">
        <v>4</v>
      </c>
      <c r="K461" s="18" t="s">
        <v>12</v>
      </c>
      <c r="L461" s="11" t="str">
        <f>IFERROR(VLOOKUP(Tabel1[[#This Row],[Üürnik]],'Lepingu lisa'!$AW$3:$AX$22,2,FALSE),"")</f>
        <v/>
      </c>
      <c r="M461" s="11" t="str">
        <f>IFERROR(VLOOKUP(Tabel1[[#This Row],[Jaotus]],Tabelid!L:M,2,FALSE),"")</f>
        <v>NONE</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35">
      <c r="A462" s="18" t="s">
        <v>238</v>
      </c>
      <c r="B462" s="19">
        <v>569</v>
      </c>
      <c r="C462" s="18" t="s">
        <v>56</v>
      </c>
      <c r="D462" s="18" t="s">
        <v>71</v>
      </c>
      <c r="E462" s="18" t="s">
        <v>58</v>
      </c>
      <c r="F462" s="53">
        <v>2</v>
      </c>
      <c r="G462" s="53"/>
      <c r="H462" s="18"/>
      <c r="I462" s="11" t="str">
        <f>LEFT(Tabel1[[#This Row],[Ruumi tüüp (TALO Tüüpruumide nimestik)]],2)</f>
        <v>Ül</v>
      </c>
      <c r="J462" s="22" t="s">
        <v>148</v>
      </c>
      <c r="K462" s="18"/>
      <c r="L462" s="11" t="str">
        <f>IFERROR(VLOOKUP(Tabel1[[#This Row],[Üürnik]],'Lepingu lisa'!$AW$3:$AX$22,2,FALSE),"")</f>
        <v/>
      </c>
      <c r="M462" s="11" t="str">
        <f>IFERROR(VLOOKUP(Tabel1[[#This Row],[Jaotus]],Tabelid!L:M,2,FALSE),"")</f>
        <v>FLOOR</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35">
      <c r="A463" s="18" t="s">
        <v>238</v>
      </c>
      <c r="B463" s="19">
        <v>570</v>
      </c>
      <c r="C463" s="18" t="s">
        <v>72</v>
      </c>
      <c r="D463" s="18" t="s">
        <v>131</v>
      </c>
      <c r="E463" s="18" t="s">
        <v>58</v>
      </c>
      <c r="F463" s="53">
        <v>24</v>
      </c>
      <c r="G463" s="53"/>
      <c r="H463" s="18"/>
      <c r="I463" s="11" t="str">
        <f>LEFT(Tabel1[[#This Row],[Ruumi tüüp (TALO Tüüpruumide nimestik)]],2)</f>
        <v>Ül</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35">
      <c r="A464" s="18" t="s">
        <v>238</v>
      </c>
      <c r="B464" s="19">
        <v>571</v>
      </c>
      <c r="C464" s="18" t="s">
        <v>56</v>
      </c>
      <c r="D464" s="18" t="s">
        <v>64</v>
      </c>
      <c r="E464" s="18" t="s">
        <v>85</v>
      </c>
      <c r="F464" s="53">
        <v>3.2</v>
      </c>
      <c r="G464" s="53"/>
      <c r="H464" s="18"/>
      <c r="I464" s="11" t="str">
        <f>LEFT(Tabel1[[#This Row],[Ruumi tüüp (TALO Tüüpruumide nimestik)]],2)</f>
        <v>Mä</v>
      </c>
      <c r="J464" s="22" t="s">
        <v>4</v>
      </c>
      <c r="K464" s="18" t="s">
        <v>12</v>
      </c>
      <c r="L464" s="11" t="str">
        <f>IFERROR(VLOOKUP(Tabel1[[#This Row],[Üürnik]],'Lepingu lisa'!$AW$3:$AX$22,2,FALSE),"")</f>
        <v/>
      </c>
      <c r="M464" s="11" t="str">
        <f>IFERROR(VLOOKUP(Tabel1[[#This Row],[Jaotus]],Tabelid!L:M,2,FALSE),"")</f>
        <v>NONE</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35">
      <c r="A465" s="18" t="s">
        <v>238</v>
      </c>
      <c r="B465" s="19">
        <v>572</v>
      </c>
      <c r="C465" s="18" t="s">
        <v>56</v>
      </c>
      <c r="D465" s="18" t="s">
        <v>64</v>
      </c>
      <c r="E465" s="18" t="s">
        <v>85</v>
      </c>
      <c r="F465" s="53">
        <v>3.3</v>
      </c>
      <c r="G465" s="53"/>
      <c r="H465" s="18"/>
      <c r="I465" s="11" t="str">
        <f>LEFT(Tabel1[[#This Row],[Ruumi tüüp (TALO Tüüpruumide nimestik)]],2)</f>
        <v>Mä</v>
      </c>
      <c r="J465" s="22" t="s">
        <v>4</v>
      </c>
      <c r="K465" s="18" t="s">
        <v>12</v>
      </c>
      <c r="L465" s="11" t="str">
        <f>IFERROR(VLOOKUP(Tabel1[[#This Row],[Üürnik]],'Lepingu lisa'!$AW$3:$AX$22,2,FALSE),"")</f>
        <v/>
      </c>
      <c r="M465" s="11" t="str">
        <f>IFERROR(VLOOKUP(Tabel1[[#This Row],[Jaotus]],Tabelid!L:M,2,FALSE),"")</f>
        <v>NONE</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35">
      <c r="A466" s="18" t="s">
        <v>238</v>
      </c>
      <c r="B466" s="19">
        <v>573</v>
      </c>
      <c r="C466" s="18" t="s">
        <v>56</v>
      </c>
      <c r="D466" s="18" t="s">
        <v>191</v>
      </c>
      <c r="E466" s="18" t="s">
        <v>87</v>
      </c>
      <c r="F466" s="53">
        <v>15.3</v>
      </c>
      <c r="G466" s="53"/>
      <c r="H466" s="18"/>
      <c r="I466" s="11" t="str">
        <f>LEFT(Tabel1[[#This Row],[Ruumi tüüp (TALO Tüüpruumide nimestik)]],2)</f>
        <v>Tö</v>
      </c>
      <c r="J466" s="22" t="s">
        <v>4</v>
      </c>
      <c r="K466" s="18" t="s">
        <v>12</v>
      </c>
      <c r="L466" s="11" t="str">
        <f>IFERROR(VLOOKUP(Tabel1[[#This Row],[Üürnik]],'Lepingu lisa'!$AW$3:$AX$22,2,FALSE),"")</f>
        <v/>
      </c>
      <c r="M466" s="11" t="str">
        <f>IFERROR(VLOOKUP(Tabel1[[#This Row],[Jaotus]],Tabelid!L:M,2,FALSE),"")</f>
        <v>NONE</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35">
      <c r="A467" s="18" t="s">
        <v>238</v>
      </c>
      <c r="B467" s="19">
        <v>574</v>
      </c>
      <c r="C467" s="18" t="s">
        <v>56</v>
      </c>
      <c r="D467" s="18" t="s">
        <v>191</v>
      </c>
      <c r="E467" s="18" t="s">
        <v>87</v>
      </c>
      <c r="F467" s="53">
        <v>16.100000000000001</v>
      </c>
      <c r="G467" s="53"/>
      <c r="H467" s="18"/>
      <c r="I467" s="11" t="str">
        <f>LEFT(Tabel1[[#This Row],[Ruumi tüüp (TALO Tüüpruumide nimestik)]],2)</f>
        <v>Tö</v>
      </c>
      <c r="J467" s="22" t="s">
        <v>4</v>
      </c>
      <c r="K467" s="18" t="s">
        <v>12</v>
      </c>
      <c r="L467" s="11" t="str">
        <f>IFERROR(VLOOKUP(Tabel1[[#This Row],[Üürnik]],'Lepingu lisa'!$AW$3:$AX$22,2,FALSE),"")</f>
        <v/>
      </c>
      <c r="M467" s="11" t="str">
        <f>IFERROR(VLOOKUP(Tabel1[[#This Row],[Jaotus]],Tabelid!L:M,2,FALSE),"")</f>
        <v>NONE</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35">
      <c r="A468" s="18" t="s">
        <v>238</v>
      </c>
      <c r="B468" s="19">
        <v>575</v>
      </c>
      <c r="C468" s="18" t="s">
        <v>56</v>
      </c>
      <c r="D468" s="18" t="s">
        <v>191</v>
      </c>
      <c r="E468" s="18" t="s">
        <v>87</v>
      </c>
      <c r="F468" s="53">
        <v>16.100000000000001</v>
      </c>
      <c r="G468" s="53"/>
      <c r="H468" s="18"/>
      <c r="I468" s="11" t="str">
        <f>LEFT(Tabel1[[#This Row],[Ruumi tüüp (TALO Tüüpruumide nimestik)]],2)</f>
        <v>Tö</v>
      </c>
      <c r="J468" s="22" t="s">
        <v>4</v>
      </c>
      <c r="K468" s="18" t="s">
        <v>12</v>
      </c>
      <c r="L468" s="11" t="str">
        <f>IFERROR(VLOOKUP(Tabel1[[#This Row],[Üürnik]],'Lepingu lisa'!$AW$3:$AX$22,2,FALSE),"")</f>
        <v/>
      </c>
      <c r="M468" s="11" t="str">
        <f>IFERROR(VLOOKUP(Tabel1[[#This Row],[Jaotus]],Tabelid!L:M,2,FALSE),"")</f>
        <v>NONE</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35">
      <c r="A469" s="18" t="s">
        <v>238</v>
      </c>
      <c r="B469" s="19">
        <v>576</v>
      </c>
      <c r="C469" s="18" t="s">
        <v>56</v>
      </c>
      <c r="D469" s="18" t="s">
        <v>191</v>
      </c>
      <c r="E469" s="18" t="s">
        <v>87</v>
      </c>
      <c r="F469" s="53">
        <v>16.100000000000001</v>
      </c>
      <c r="G469" s="53"/>
      <c r="H469" s="18"/>
      <c r="I469" s="11" t="str">
        <f>LEFT(Tabel1[[#This Row],[Ruumi tüüp (TALO Tüüpruumide nimestik)]],2)</f>
        <v>Tö</v>
      </c>
      <c r="J469" s="22" t="s">
        <v>4</v>
      </c>
      <c r="K469" s="18" t="s">
        <v>12</v>
      </c>
      <c r="L469" s="11" t="str">
        <f>IFERROR(VLOOKUP(Tabel1[[#This Row],[Üürnik]],'Lepingu lisa'!$AW$3:$AX$22,2,FALSE),"")</f>
        <v/>
      </c>
      <c r="M469" s="11" t="str">
        <f>IFERROR(VLOOKUP(Tabel1[[#This Row],[Jaotus]],Tabelid!L:M,2,FALSE),"")</f>
        <v>NONE</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35">
      <c r="A470" s="18" t="s">
        <v>238</v>
      </c>
      <c r="B470" s="19">
        <v>577</v>
      </c>
      <c r="C470" s="18" t="s">
        <v>56</v>
      </c>
      <c r="D470" s="18" t="s">
        <v>191</v>
      </c>
      <c r="E470" s="18" t="s">
        <v>87</v>
      </c>
      <c r="F470" s="53">
        <v>16.100000000000001</v>
      </c>
      <c r="G470" s="53"/>
      <c r="H470" s="18"/>
      <c r="I470" s="11" t="str">
        <f>LEFT(Tabel1[[#This Row],[Ruumi tüüp (TALO Tüüpruumide nimestik)]],2)</f>
        <v>Tö</v>
      </c>
      <c r="J470" s="22" t="s">
        <v>4</v>
      </c>
      <c r="K470" s="18" t="s">
        <v>12</v>
      </c>
      <c r="L470" s="11" t="str">
        <f>IFERROR(VLOOKUP(Tabel1[[#This Row],[Üürnik]],'Lepingu lisa'!$AW$3:$AX$22,2,FALSE),"")</f>
        <v/>
      </c>
      <c r="M470" s="11" t="str">
        <f>IFERROR(VLOOKUP(Tabel1[[#This Row],[Jaotus]],Tabelid!L:M,2,FALSE),"")</f>
        <v>NONE</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35">
      <c r="A471" s="18" t="s">
        <v>238</v>
      </c>
      <c r="B471" s="19">
        <v>578</v>
      </c>
      <c r="C471" s="18" t="s">
        <v>56</v>
      </c>
      <c r="D471" s="18" t="s">
        <v>191</v>
      </c>
      <c r="E471" s="18" t="s">
        <v>87</v>
      </c>
      <c r="F471" s="53">
        <v>17.7</v>
      </c>
      <c r="G471" s="53"/>
      <c r="H471" s="18"/>
      <c r="I471" s="11" t="str">
        <f>LEFT(Tabel1[[#This Row],[Ruumi tüüp (TALO Tüüpruumide nimestik)]],2)</f>
        <v>Tö</v>
      </c>
      <c r="J471" s="22" t="s">
        <v>4</v>
      </c>
      <c r="K471" s="18" t="s">
        <v>12</v>
      </c>
      <c r="L471" s="11" t="str">
        <f>IFERROR(VLOOKUP(Tabel1[[#This Row],[Üürnik]],'Lepingu lisa'!$AW$3:$AX$22,2,FALSE),"")</f>
        <v/>
      </c>
      <c r="M471" s="11" t="str">
        <f>IFERROR(VLOOKUP(Tabel1[[#This Row],[Jaotus]],Tabelid!L:M,2,FALSE),"")</f>
        <v>NONE</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35">
      <c r="A472" s="18" t="s">
        <v>238</v>
      </c>
      <c r="B472" s="19">
        <v>579</v>
      </c>
      <c r="C472" s="18" t="s">
        <v>56</v>
      </c>
      <c r="D472" s="18" t="s">
        <v>193</v>
      </c>
      <c r="E472" s="18" t="s">
        <v>95</v>
      </c>
      <c r="F472" s="53">
        <v>14.9</v>
      </c>
      <c r="G472" s="53"/>
      <c r="H472" s="18"/>
      <c r="I472" s="11" t="str">
        <f>LEFT(Tabel1[[#This Row],[Ruumi tüüp (TALO Tüüpruumide nimestik)]],2)</f>
        <v>Pu</v>
      </c>
      <c r="J472" s="22" t="s">
        <v>4</v>
      </c>
      <c r="K472" s="18" t="s">
        <v>12</v>
      </c>
      <c r="L472" s="11" t="str">
        <f>IFERROR(VLOOKUP(Tabel1[[#This Row],[Üürnik]],'Lepingu lisa'!$AW$3:$AX$22,2,FALSE),"")</f>
        <v/>
      </c>
      <c r="M472" s="11" t="str">
        <f>IFERROR(VLOOKUP(Tabel1[[#This Row],[Jaotus]],Tabelid!L:M,2,FALSE),"")</f>
        <v>NONE</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35">
      <c r="A473" s="18" t="s">
        <v>238</v>
      </c>
      <c r="B473" s="19">
        <v>580</v>
      </c>
      <c r="C473" s="18" t="s">
        <v>102</v>
      </c>
      <c r="D473" s="18" t="s">
        <v>209</v>
      </c>
      <c r="E473" s="18" t="s">
        <v>104</v>
      </c>
      <c r="F473" s="53">
        <v>3.3</v>
      </c>
      <c r="G473" s="53"/>
      <c r="H473" s="18"/>
      <c r="I473" s="11" t="str">
        <f>LEFT(Tabel1[[#This Row],[Ruumi tüüp (TALO Tüüpruumide nimestik)]],2)</f>
        <v>Te</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35">
      <c r="A474" s="18" t="s">
        <v>238</v>
      </c>
      <c r="B474" s="19">
        <v>581</v>
      </c>
      <c r="C474" s="18" t="s">
        <v>56</v>
      </c>
      <c r="D474" s="18" t="s">
        <v>189</v>
      </c>
      <c r="E474" s="18" t="s">
        <v>164</v>
      </c>
      <c r="F474" s="53">
        <v>11.7</v>
      </c>
      <c r="G474" s="53"/>
      <c r="H474" s="18"/>
      <c r="I474" s="11" t="str">
        <f>LEFT(Tabel1[[#This Row],[Ruumi tüüp (TALO Tüüpruumide nimestik)]],2)</f>
        <v>Nõ</v>
      </c>
      <c r="J474" s="22" t="s">
        <v>4</v>
      </c>
      <c r="K474" s="18" t="s">
        <v>12</v>
      </c>
      <c r="L474" s="11" t="str">
        <f>IFERROR(VLOOKUP(Tabel1[[#This Row],[Üürnik]],'Lepingu lisa'!$AW$3:$AX$22,2,FALSE),"")</f>
        <v/>
      </c>
      <c r="M474" s="11" t="str">
        <f>IFERROR(VLOOKUP(Tabel1[[#This Row],[Jaotus]],Tabelid!L:M,2,FALSE),"")</f>
        <v>NONE</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35">
      <c r="A475" s="18" t="s">
        <v>238</v>
      </c>
      <c r="B475" s="19">
        <v>582</v>
      </c>
      <c r="C475" s="18" t="s">
        <v>56</v>
      </c>
      <c r="D475" s="18" t="s">
        <v>161</v>
      </c>
      <c r="E475" s="18" t="s">
        <v>116</v>
      </c>
      <c r="F475" s="53">
        <v>3.8</v>
      </c>
      <c r="G475" s="53"/>
      <c r="H475" s="18"/>
      <c r="I475" s="11" t="str">
        <f>LEFT(Tabel1[[#This Row],[Ruumi tüüp (TALO Tüüpruumide nimestik)]],2)</f>
        <v>Ab</v>
      </c>
      <c r="J475" s="22" t="s">
        <v>148</v>
      </c>
      <c r="K475" s="18"/>
      <c r="L475" s="11" t="str">
        <f>IFERROR(VLOOKUP(Tabel1[[#This Row],[Üürnik]],'Lepingu lisa'!$AW$3:$AX$22,2,FALSE),"")</f>
        <v/>
      </c>
      <c r="M475" s="11" t="str">
        <f>IFERROR(VLOOKUP(Tabel1[[#This Row],[Jaotus]],Tabelid!L:M,2,FALSE),"")</f>
        <v>FLOOR</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35">
      <c r="A476" s="18" t="s">
        <v>238</v>
      </c>
      <c r="B476" s="19">
        <v>583</v>
      </c>
      <c r="C476" s="18" t="s">
        <v>56</v>
      </c>
      <c r="D476" s="18" t="s">
        <v>191</v>
      </c>
      <c r="E476" s="18" t="s">
        <v>87</v>
      </c>
      <c r="F476" s="53">
        <v>17.7</v>
      </c>
      <c r="G476" s="53"/>
      <c r="H476" s="18"/>
      <c r="I476" s="11" t="str">
        <f>LEFT(Tabel1[[#This Row],[Ruumi tüüp (TALO Tüüpruumide nimestik)]],2)</f>
        <v>Tö</v>
      </c>
      <c r="J476" s="22" t="s">
        <v>4</v>
      </c>
      <c r="K476" s="18" t="s">
        <v>12</v>
      </c>
      <c r="L476" s="11" t="str">
        <f>IFERROR(VLOOKUP(Tabel1[[#This Row],[Üürnik]],'Lepingu lisa'!$AW$3:$AX$22,2,FALSE),"")</f>
        <v/>
      </c>
      <c r="M476" s="11" t="str">
        <f>IFERROR(VLOOKUP(Tabel1[[#This Row],[Jaotus]],Tabelid!L:M,2,FALSE),"")</f>
        <v>NONE</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35">
      <c r="A477" s="18" t="s">
        <v>238</v>
      </c>
      <c r="B477" s="19">
        <v>584</v>
      </c>
      <c r="C477" s="18" t="s">
        <v>56</v>
      </c>
      <c r="D477" s="18" t="s">
        <v>191</v>
      </c>
      <c r="E477" s="18" t="s">
        <v>87</v>
      </c>
      <c r="F477" s="53">
        <v>16.100000000000001</v>
      </c>
      <c r="G477" s="53"/>
      <c r="H477" s="18"/>
      <c r="I477" s="11" t="str">
        <f>LEFT(Tabel1[[#This Row],[Ruumi tüüp (TALO Tüüpruumide nimestik)]],2)</f>
        <v>Tö</v>
      </c>
      <c r="J477" s="22" t="s">
        <v>4</v>
      </c>
      <c r="K477" s="18" t="s">
        <v>12</v>
      </c>
      <c r="L477" s="11" t="str">
        <f>IFERROR(VLOOKUP(Tabel1[[#This Row],[Üürnik]],'Lepingu lisa'!$AW$3:$AX$22,2,FALSE),"")</f>
        <v/>
      </c>
      <c r="M477" s="11" t="str">
        <f>IFERROR(VLOOKUP(Tabel1[[#This Row],[Jaotus]],Tabelid!L:M,2,FALSE),"")</f>
        <v>NONE</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35">
      <c r="A478" s="18" t="s">
        <v>238</v>
      </c>
      <c r="B478" s="19">
        <v>585</v>
      </c>
      <c r="C478" s="18" t="s">
        <v>56</v>
      </c>
      <c r="D478" s="18" t="s">
        <v>191</v>
      </c>
      <c r="E478" s="18" t="s">
        <v>87</v>
      </c>
      <c r="F478" s="53">
        <v>16.100000000000001</v>
      </c>
      <c r="G478" s="53"/>
      <c r="H478" s="18"/>
      <c r="I478" s="11" t="str">
        <f>LEFT(Tabel1[[#This Row],[Ruumi tüüp (TALO Tüüpruumide nimestik)]],2)</f>
        <v>Tö</v>
      </c>
      <c r="J478" s="22" t="s">
        <v>4</v>
      </c>
      <c r="K478" s="18" t="s">
        <v>12</v>
      </c>
      <c r="L478" s="11" t="str">
        <f>IFERROR(VLOOKUP(Tabel1[[#This Row],[Üürnik]],'Lepingu lisa'!$AW$3:$AX$22,2,FALSE),"")</f>
        <v/>
      </c>
      <c r="M478" s="11" t="str">
        <f>IFERROR(VLOOKUP(Tabel1[[#This Row],[Jaotus]],Tabelid!L:M,2,FALSE),"")</f>
        <v>NONE</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35">
      <c r="A479" s="18" t="s">
        <v>238</v>
      </c>
      <c r="B479" s="19">
        <v>586</v>
      </c>
      <c r="C479" s="18" t="s">
        <v>56</v>
      </c>
      <c r="D479" s="18" t="s">
        <v>191</v>
      </c>
      <c r="E479" s="18" t="s">
        <v>87</v>
      </c>
      <c r="F479" s="53">
        <v>16.100000000000001</v>
      </c>
      <c r="G479" s="53"/>
      <c r="H479" s="18"/>
      <c r="I479" s="11" t="str">
        <f>LEFT(Tabel1[[#This Row],[Ruumi tüüp (TALO Tüüpruumide nimestik)]],2)</f>
        <v>Tö</v>
      </c>
      <c r="J479" s="22" t="s">
        <v>4</v>
      </c>
      <c r="K479" s="18" t="s">
        <v>12</v>
      </c>
      <c r="L479" s="11" t="str">
        <f>IFERROR(VLOOKUP(Tabel1[[#This Row],[Üürnik]],'Lepingu lisa'!$AW$3:$AX$22,2,FALSE),"")</f>
        <v/>
      </c>
      <c r="M479" s="11" t="str">
        <f>IFERROR(VLOOKUP(Tabel1[[#This Row],[Jaotus]],Tabelid!L:M,2,FALSE),"")</f>
        <v>NONE</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35">
      <c r="A480" s="18" t="s">
        <v>238</v>
      </c>
      <c r="B480" s="19">
        <v>587</v>
      </c>
      <c r="C480" s="18" t="s">
        <v>56</v>
      </c>
      <c r="D480" s="18" t="s">
        <v>191</v>
      </c>
      <c r="E480" s="18" t="s">
        <v>87</v>
      </c>
      <c r="F480" s="53">
        <v>16.100000000000001</v>
      </c>
      <c r="G480" s="53"/>
      <c r="H480" s="18"/>
      <c r="I480" s="11" t="str">
        <f>LEFT(Tabel1[[#This Row],[Ruumi tüüp (TALO Tüüpruumide nimestik)]],2)</f>
        <v>Tö</v>
      </c>
      <c r="J480" s="22" t="s">
        <v>4</v>
      </c>
      <c r="K480" s="18" t="s">
        <v>12</v>
      </c>
      <c r="L480" s="11" t="str">
        <f>IFERROR(VLOOKUP(Tabel1[[#This Row],[Üürnik]],'Lepingu lisa'!$AW$3:$AX$22,2,FALSE),"")</f>
        <v/>
      </c>
      <c r="M480" s="11" t="str">
        <f>IFERROR(VLOOKUP(Tabel1[[#This Row],[Jaotus]],Tabelid!L:M,2,FALSE),"")</f>
        <v>NONE</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35">
      <c r="A481" s="18" t="s">
        <v>238</v>
      </c>
      <c r="B481" s="19">
        <v>588</v>
      </c>
      <c r="C481" s="18" t="s">
        <v>56</v>
      </c>
      <c r="D481" s="18" t="s">
        <v>191</v>
      </c>
      <c r="E481" s="18" t="s">
        <v>87</v>
      </c>
      <c r="F481" s="53">
        <v>16.100000000000001</v>
      </c>
      <c r="G481" s="53"/>
      <c r="H481" s="18"/>
      <c r="I481" s="11" t="str">
        <f>LEFT(Tabel1[[#This Row],[Ruumi tüüp (TALO Tüüpruumide nimestik)]],2)</f>
        <v>Tö</v>
      </c>
      <c r="J481" s="22" t="s">
        <v>4</v>
      </c>
      <c r="K481" s="18" t="s">
        <v>12</v>
      </c>
      <c r="L481" s="11" t="str">
        <f>IFERROR(VLOOKUP(Tabel1[[#This Row],[Üürnik]],'Lepingu lisa'!$AW$3:$AX$22,2,FALSE),"")</f>
        <v/>
      </c>
      <c r="M481" s="11" t="str">
        <f>IFERROR(VLOOKUP(Tabel1[[#This Row],[Jaotus]],Tabelid!L:M,2,FALSE),"")</f>
        <v>NONE</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35">
      <c r="A482" s="18" t="s">
        <v>238</v>
      </c>
      <c r="B482" s="19">
        <v>589</v>
      </c>
      <c r="C482" s="18" t="s">
        <v>56</v>
      </c>
      <c r="D482" s="18" t="s">
        <v>191</v>
      </c>
      <c r="E482" s="18" t="s">
        <v>87</v>
      </c>
      <c r="F482" s="53">
        <v>16.100000000000001</v>
      </c>
      <c r="G482" s="53"/>
      <c r="H482" s="18"/>
      <c r="I482" s="11" t="str">
        <f>LEFT(Tabel1[[#This Row],[Ruumi tüüp (TALO Tüüpruumide nimestik)]],2)</f>
        <v>Tö</v>
      </c>
      <c r="J482" s="22" t="s">
        <v>4</v>
      </c>
      <c r="K482" s="18" t="s">
        <v>12</v>
      </c>
      <c r="L482" s="11" t="str">
        <f>IFERROR(VLOOKUP(Tabel1[[#This Row],[Üürnik]],'Lepingu lisa'!$AW$3:$AX$22,2,FALSE),"")</f>
        <v/>
      </c>
      <c r="M482" s="11" t="str">
        <f>IFERROR(VLOOKUP(Tabel1[[#This Row],[Jaotus]],Tabelid!L:M,2,FALSE),"")</f>
        <v>NONE</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35">
      <c r="A483" s="18" t="s">
        <v>238</v>
      </c>
      <c r="B483" s="19">
        <v>590</v>
      </c>
      <c r="C483" s="18" t="s">
        <v>56</v>
      </c>
      <c r="D483" s="18" t="s">
        <v>191</v>
      </c>
      <c r="E483" s="18" t="s">
        <v>87</v>
      </c>
      <c r="F483" s="53">
        <v>16.100000000000001</v>
      </c>
      <c r="G483" s="53"/>
      <c r="H483" s="18"/>
      <c r="I483" s="11" t="str">
        <f>LEFT(Tabel1[[#This Row],[Ruumi tüüp (TALO Tüüpruumide nimestik)]],2)</f>
        <v>Tö</v>
      </c>
      <c r="J483" s="22" t="s">
        <v>4</v>
      </c>
      <c r="K483" s="18" t="s">
        <v>12</v>
      </c>
      <c r="L483" s="11" t="str">
        <f>IFERROR(VLOOKUP(Tabel1[[#This Row],[Üürnik]],'Lepingu lisa'!$AW$3:$AX$22,2,FALSE),"")</f>
        <v/>
      </c>
      <c r="M483" s="11" t="str">
        <f>IFERROR(VLOOKUP(Tabel1[[#This Row],[Jaotus]],Tabelid!L:M,2,FALSE),"")</f>
        <v>NONE</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35">
      <c r="A484" s="18" t="s">
        <v>238</v>
      </c>
      <c r="B484" s="19">
        <v>591</v>
      </c>
      <c r="C484" s="18" t="s">
        <v>56</v>
      </c>
      <c r="D484" s="18" t="s">
        <v>191</v>
      </c>
      <c r="E484" s="18" t="s">
        <v>87</v>
      </c>
      <c r="F484" s="53">
        <v>16.100000000000001</v>
      </c>
      <c r="G484" s="53"/>
      <c r="H484" s="18"/>
      <c r="I484" s="11" t="str">
        <f>LEFT(Tabel1[[#This Row],[Ruumi tüüp (TALO Tüüpruumide nimestik)]],2)</f>
        <v>Tö</v>
      </c>
      <c r="J484" s="22" t="s">
        <v>4</v>
      </c>
      <c r="K484" s="18" t="s">
        <v>12</v>
      </c>
      <c r="L484" s="11" t="str">
        <f>IFERROR(VLOOKUP(Tabel1[[#This Row],[Üürnik]],'Lepingu lisa'!$AW$3:$AX$22,2,FALSE),"")</f>
        <v/>
      </c>
      <c r="M484" s="11" t="str">
        <f>IFERROR(VLOOKUP(Tabel1[[#This Row],[Jaotus]],Tabelid!L:M,2,FALSE),"")</f>
        <v>NONE</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35">
      <c r="A485" s="18" t="s">
        <v>238</v>
      </c>
      <c r="B485" s="19">
        <v>592</v>
      </c>
      <c r="C485" s="18" t="s">
        <v>56</v>
      </c>
      <c r="D485" s="18" t="s">
        <v>191</v>
      </c>
      <c r="E485" s="18" t="s">
        <v>87</v>
      </c>
      <c r="F485" s="53">
        <v>16.100000000000001</v>
      </c>
      <c r="G485" s="53"/>
      <c r="H485" s="18"/>
      <c r="I485" s="11" t="str">
        <f>LEFT(Tabel1[[#This Row],[Ruumi tüüp (TALO Tüüpruumide nimestik)]],2)</f>
        <v>Tö</v>
      </c>
      <c r="J485" s="22" t="s">
        <v>4</v>
      </c>
      <c r="K485" s="18" t="s">
        <v>12</v>
      </c>
      <c r="L485" s="11" t="str">
        <f>IFERROR(VLOOKUP(Tabel1[[#This Row],[Üürnik]],'Lepingu lisa'!$AW$3:$AX$22,2,FALSE),"")</f>
        <v/>
      </c>
      <c r="M485" s="11" t="str">
        <f>IFERROR(VLOOKUP(Tabel1[[#This Row],[Jaotus]],Tabelid!L:M,2,FALSE),"")</f>
        <v>NONE</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35">
      <c r="A486" s="18" t="s">
        <v>238</v>
      </c>
      <c r="B486" s="19">
        <v>593</v>
      </c>
      <c r="C486" s="18" t="s">
        <v>56</v>
      </c>
      <c r="D486" s="18" t="s">
        <v>191</v>
      </c>
      <c r="E486" s="18" t="s">
        <v>87</v>
      </c>
      <c r="F486" s="53">
        <v>17.100000000000001</v>
      </c>
      <c r="G486" s="53"/>
      <c r="H486" s="18"/>
      <c r="I486" s="11" t="str">
        <f>LEFT(Tabel1[[#This Row],[Ruumi tüüp (TALO Tüüpruumide nimestik)]],2)</f>
        <v>Tö</v>
      </c>
      <c r="J486" s="22" t="s">
        <v>4</v>
      </c>
      <c r="K486" s="18" t="s">
        <v>12</v>
      </c>
      <c r="L486" s="11" t="str">
        <f>IFERROR(VLOOKUP(Tabel1[[#This Row],[Üürnik]],'Lepingu lisa'!$AW$3:$AX$22,2,FALSE),"")</f>
        <v/>
      </c>
      <c r="M486" s="11" t="str">
        <f>IFERROR(VLOOKUP(Tabel1[[#This Row],[Jaotus]],Tabelid!L:M,2,FALSE),"")</f>
        <v>NONE</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35">
      <c r="A487" s="18" t="s">
        <v>238</v>
      </c>
      <c r="B487" s="19">
        <v>594</v>
      </c>
      <c r="C487" s="18" t="s">
        <v>56</v>
      </c>
      <c r="D487" s="18" t="s">
        <v>191</v>
      </c>
      <c r="E487" s="18" t="s">
        <v>87</v>
      </c>
      <c r="F487" s="53">
        <v>15.1</v>
      </c>
      <c r="G487" s="53"/>
      <c r="H487" s="18"/>
      <c r="I487" s="11" t="str">
        <f>LEFT(Tabel1[[#This Row],[Ruumi tüüp (TALO Tüüpruumide nimestik)]],2)</f>
        <v>Tö</v>
      </c>
      <c r="J487" s="22" t="s">
        <v>4</v>
      </c>
      <c r="K487" s="18" t="s">
        <v>12</v>
      </c>
      <c r="L487" s="11" t="str">
        <f>IFERROR(VLOOKUP(Tabel1[[#This Row],[Üürnik]],'Lepingu lisa'!$AW$3:$AX$22,2,FALSE),"")</f>
        <v/>
      </c>
      <c r="M487" s="11" t="str">
        <f>IFERROR(VLOOKUP(Tabel1[[#This Row],[Jaotus]],Tabelid!L:M,2,FALSE),"")</f>
        <v>NONE</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35">
      <c r="A488" s="18" t="s">
        <v>20</v>
      </c>
      <c r="B488" s="19" t="s">
        <v>254</v>
      </c>
      <c r="C488" s="18" t="s">
        <v>72</v>
      </c>
      <c r="D488" s="18" t="s">
        <v>131</v>
      </c>
      <c r="E488" s="18" t="s">
        <v>58</v>
      </c>
      <c r="F488" s="53">
        <v>14</v>
      </c>
      <c r="G488" s="53"/>
      <c r="H488" s="18"/>
      <c r="I488" s="11" t="str">
        <f>LEFT(Tabel1[[#This Row],[Ruumi tüüp (TALO Tüüpruumide nimestik)]],2)</f>
        <v>Ül</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35">
      <c r="A489" s="18" t="s">
        <v>20</v>
      </c>
      <c r="B489" s="19" t="s">
        <v>255</v>
      </c>
      <c r="C489" s="18" t="s">
        <v>102</v>
      </c>
      <c r="D489" s="18" t="s">
        <v>155</v>
      </c>
      <c r="E489" s="18" t="s">
        <v>104</v>
      </c>
      <c r="F489" s="53">
        <v>4.8</v>
      </c>
      <c r="G489" s="53"/>
      <c r="H489" s="18"/>
      <c r="I489" s="11" t="str">
        <f>LEFT(Tabel1[[#This Row],[Ruumi tüüp (TALO Tüüpruumide nimestik)]],2)</f>
        <v>Te</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35">
      <c r="A490" s="18" t="s">
        <v>20</v>
      </c>
      <c r="B490" s="19" t="s">
        <v>256</v>
      </c>
      <c r="C490" s="18" t="s">
        <v>102</v>
      </c>
      <c r="D490" s="18" t="s">
        <v>192</v>
      </c>
      <c r="E490" s="18" t="s">
        <v>104</v>
      </c>
      <c r="F490" s="53">
        <v>141.9</v>
      </c>
      <c r="G490" s="53"/>
      <c r="H490" s="18"/>
      <c r="I490" s="11" t="str">
        <f>LEFT(Tabel1[[#This Row],[Ruumi tüüp (TALO Tüüpruumide nimestik)]],2)</f>
        <v>Te</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3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3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3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3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3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3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3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3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3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3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3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3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3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3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3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3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3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3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3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3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3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3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3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3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3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3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3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3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3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3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3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3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3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3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3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3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3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3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3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3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3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3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3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3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3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3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3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3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3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3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3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3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3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3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3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3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3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3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3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3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3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3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3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3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3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3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3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3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3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3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3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3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3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3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3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3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3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3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3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3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3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3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3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3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3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3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3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3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3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3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3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3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3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3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3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3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3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3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3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3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3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3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3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3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3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3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3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3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3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3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3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3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3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3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3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3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3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3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3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3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3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3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3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3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3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3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3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3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3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3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3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3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3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3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3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3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3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3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3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3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3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3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3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3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3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3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3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3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3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3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3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3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3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3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3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3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3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3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3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3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3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3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3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3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3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3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3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3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3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3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3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3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3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3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3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3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3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3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3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3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3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3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3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3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3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3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3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3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3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3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3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3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3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3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3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3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3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3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3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3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3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3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3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3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3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3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3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3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3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3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3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3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3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3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3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3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3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3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3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3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3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3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3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3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3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3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3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3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3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3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3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3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3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3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3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3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3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3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3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3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3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3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3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3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3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3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3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3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3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3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3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3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3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3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3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3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3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3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3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3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3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3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3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3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3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3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3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3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3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3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3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3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3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3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3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3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3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3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3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3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3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3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3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3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3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3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3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3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3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3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3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3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3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3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3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3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3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3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3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3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3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3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3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3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3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3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3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3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3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3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3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3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3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3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3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3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3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3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3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3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3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3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3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3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3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3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3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3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3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3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3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3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3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3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3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3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3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3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3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3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3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3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3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3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3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3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3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3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3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3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3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3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3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3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3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3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3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3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3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3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3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3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3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3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3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3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3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3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3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3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3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3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3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3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3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3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3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3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3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3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3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3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3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3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3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3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3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3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3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3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3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3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3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3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3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3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3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3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3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3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3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3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3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3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3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3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3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3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3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3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3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3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3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3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3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3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3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3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3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3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3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3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3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3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3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3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3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3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3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3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3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3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3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3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3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3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3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3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3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3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3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3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3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3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3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3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3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3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3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3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3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3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3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3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3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3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3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3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3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3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3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3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3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3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3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3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3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3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3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3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3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3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3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3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3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3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3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3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3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3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3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3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3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3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3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3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3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3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3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3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3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3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3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3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3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3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3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3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3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3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3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3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3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3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3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3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3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3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3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3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3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3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3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11" priority="66">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3"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8"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1" id="{CA05271A-5286-4435-A2C9-A111B45AC206}">
            <xm:f>OR(AND($J69=Tabelid!$L$1,$K69=""),AND($J69&lt;&gt;Tabelid!$L$1,$K69&lt;&gt;""))</xm:f>
            <x14:dxf>
              <fill>
                <patternFill>
                  <bgColor rgb="FFFF0000"/>
                </patternFill>
              </fill>
            </x14:dxf>
          </x14:cfRule>
          <x14:cfRule type="expression" priority="2" id="{461550E4-9612-4AFA-93A2-6AEC2A662AB5}">
            <xm:f>AND(ISERROR(MATCH(H69,'Lepingu lisa'!$AW$3:$AW$21,0)),NOT(H69=""))</xm:f>
            <x14:dxf>
              <fill>
                <patternFill>
                  <bgColor rgb="FFFF0000"/>
                </patternFill>
              </fill>
            </x14:dxf>
          </x14:cfRule>
          <xm:sqref>H69</xm:sqref>
        </x14:conditionalFormatting>
        <x14:conditionalFormatting xmlns:xm="http://schemas.microsoft.com/office/excel/2006/main">
          <x14:cfRule type="expression" priority="4"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3" id="{E387A0F7-7FD6-4006-B682-D7DE4C65996F}">
            <xm:f>OR(AND($J4=Tabelid!$L$1,$K4=""),AND($J4&lt;&gt;Tabelid!$L$1,$K4&lt;&gt;""))</xm:f>
            <x14:dxf>
              <fill>
                <patternFill>
                  <bgColor rgb="FFFF0000"/>
                </patternFill>
              </fill>
            </x14:dxf>
          </x14:cfRule>
          <x14:cfRule type="expression" priority="5"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50"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2"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6" id="{A0716F3A-E2F5-4B35-9B95-355701E82439}">
            <xm:f>AND(NOT(OR(AND($J4=Tabelid!$L$6,NOT(O$3="")),AND($J4=Tabelid!$L$5,NOT(O$3=""),COUNTIFS($K:$K,O$3)&gt;0),AND($J4=Tabelid!$L$4,NOT(O$3=""),COUNTIFS($K$4:$K$1002,O$3,$A$4:$A$1002,$A4)&gt;0))),O4&lt;&gt;"")</xm:f>
            <x14:dxf>
              <fill>
                <patternFill>
                  <bgColor rgb="FFFF0000"/>
                </patternFill>
              </fill>
            </x14:dxf>
          </x14:cfRule>
          <x14:cfRule type="expression" priority="54"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 H69</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5" x14ac:dyDescent="0.35"/>
  <cols>
    <col min="1" max="1" width="42.7265625" style="1" customWidth="1"/>
    <col min="2" max="2" width="62.81640625" style="1" customWidth="1"/>
    <col min="3" max="3" width="34.54296875" bestFit="1" customWidth="1"/>
    <col min="4" max="4" width="74.54296875" bestFit="1" customWidth="1"/>
  </cols>
  <sheetData>
    <row r="1" spans="1:4" x14ac:dyDescent="0.35">
      <c r="A1" s="43" t="s">
        <v>47</v>
      </c>
      <c r="B1" s="44" t="s">
        <v>257</v>
      </c>
      <c r="C1" s="44" t="s">
        <v>258</v>
      </c>
      <c r="D1" s="44" t="s">
        <v>259</v>
      </c>
    </row>
    <row r="2" spans="1:4" x14ac:dyDescent="0.35">
      <c r="A2" s="45" t="s">
        <v>260</v>
      </c>
      <c r="B2" s="45" t="s">
        <v>261</v>
      </c>
      <c r="C2" s="45" t="s">
        <v>262</v>
      </c>
      <c r="D2" s="45" t="str">
        <f>C2&amp;A2&amp;B2</f>
        <v>KORRUSE AVATUD NETOPINDRõdu98 Välisruumid</v>
      </c>
    </row>
    <row r="3" spans="1:4" x14ac:dyDescent="0.35">
      <c r="A3" s="45" t="s">
        <v>263</v>
      </c>
      <c r="B3" s="45" t="s">
        <v>261</v>
      </c>
      <c r="C3" s="45" t="s">
        <v>262</v>
      </c>
      <c r="D3" s="45" t="str">
        <f t="shared" ref="D3:D66" si="0">C3&amp;A3&amp;B3</f>
        <v>KORRUSE AVATUD NETOPINDTerrass98 Välisruumid</v>
      </c>
    </row>
    <row r="4" spans="1:4" x14ac:dyDescent="0.35">
      <c r="A4" s="45" t="s">
        <v>264</v>
      </c>
      <c r="B4" s="45" t="s">
        <v>261</v>
      </c>
      <c r="C4" s="45" t="s">
        <v>262</v>
      </c>
      <c r="D4" s="45" t="str">
        <f t="shared" si="0"/>
        <v>KORRUSE AVATUD NETOPINDVarjualune98 Välisruumid</v>
      </c>
    </row>
    <row r="5" spans="1:4" x14ac:dyDescent="0.35">
      <c r="A5" s="45" t="s">
        <v>265</v>
      </c>
      <c r="B5" s="45" t="s">
        <v>266</v>
      </c>
      <c r="C5" s="45" t="s">
        <v>102</v>
      </c>
      <c r="D5" s="45" t="str">
        <f t="shared" si="0"/>
        <v>TEHNOPINDAlajaam/Trafo/Jaotla97 Elektrotehnilised ruumid</v>
      </c>
    </row>
    <row r="6" spans="1:4" x14ac:dyDescent="0.35">
      <c r="A6" s="45" t="s">
        <v>267</v>
      </c>
      <c r="B6" s="45" t="s">
        <v>268</v>
      </c>
      <c r="C6" s="45" t="s">
        <v>102</v>
      </c>
      <c r="D6" s="45" t="str">
        <f t="shared" si="0"/>
        <v>TEHNOPINDBasseini tehniline ruum94 Kütte- ja veehooldusruumid</v>
      </c>
    </row>
    <row r="7" spans="1:4" x14ac:dyDescent="0.35">
      <c r="A7" s="45" t="s">
        <v>269</v>
      </c>
      <c r="B7" s="45" t="s">
        <v>268</v>
      </c>
      <c r="C7" s="45" t="s">
        <v>102</v>
      </c>
      <c r="D7" s="45" t="str">
        <f t="shared" si="0"/>
        <v>TEHNOPINDBoileriruum94 Kütte- ja veehooldusruumid</v>
      </c>
    </row>
    <row r="8" spans="1:4" x14ac:dyDescent="0.35">
      <c r="A8" s="45" t="s">
        <v>270</v>
      </c>
      <c r="B8" s="45" t="s">
        <v>266</v>
      </c>
      <c r="C8" s="45" t="s">
        <v>102</v>
      </c>
      <c r="D8" s="45" t="str">
        <f t="shared" si="0"/>
        <v>TEHNOPINDElektrikilp97 Elektrotehnilised ruumid</v>
      </c>
    </row>
    <row r="9" spans="1:4" x14ac:dyDescent="0.35">
      <c r="A9" s="45" t="s">
        <v>271</v>
      </c>
      <c r="B9" s="45" t="s">
        <v>268</v>
      </c>
      <c r="C9" s="45" t="s">
        <v>102</v>
      </c>
      <c r="D9" s="45" t="str">
        <f t="shared" si="0"/>
        <v>TEHNOPINDGaasiruum94 Kütte- ja veehooldusruumid</v>
      </c>
    </row>
    <row r="10" spans="1:4" x14ac:dyDescent="0.35">
      <c r="A10" s="45" t="s">
        <v>272</v>
      </c>
      <c r="B10" s="45" t="s">
        <v>266</v>
      </c>
      <c r="C10" s="45" t="s">
        <v>102</v>
      </c>
      <c r="D10" s="45" t="str">
        <f t="shared" si="0"/>
        <v>TEHNOPINDGeneraatoriruum97 Elektrotehnilised ruumid</v>
      </c>
    </row>
    <row r="11" spans="1:4" x14ac:dyDescent="0.35">
      <c r="A11" s="45" t="s">
        <v>273</v>
      </c>
      <c r="B11" s="45" t="s">
        <v>274</v>
      </c>
      <c r="C11" s="45" t="s">
        <v>102</v>
      </c>
      <c r="D11" s="45" t="str">
        <f t="shared" si="0"/>
        <v>TEHNOPINDHoolderuum99 Liigitamata liiklus- ja tehnoruumid</v>
      </c>
    </row>
    <row r="12" spans="1:4" x14ac:dyDescent="0.35">
      <c r="A12" s="45" t="s">
        <v>275</v>
      </c>
      <c r="B12" s="45" t="s">
        <v>268</v>
      </c>
      <c r="C12" s="45" t="s">
        <v>102</v>
      </c>
      <c r="D12" s="45" t="str">
        <f t="shared" si="0"/>
        <v>TEHNOPINDJahutusruum94 Kütte- ja veehooldusruumid</v>
      </c>
    </row>
    <row r="13" spans="1:4" x14ac:dyDescent="0.35">
      <c r="A13" s="45" t="s">
        <v>276</v>
      </c>
      <c r="B13" s="45" t="s">
        <v>268</v>
      </c>
      <c r="C13" s="45" t="s">
        <v>102</v>
      </c>
      <c r="D13" s="45" t="str">
        <f t="shared" si="0"/>
        <v>TEHNOPINDKatlaruum94 Kütte- ja veehooldusruumid</v>
      </c>
    </row>
    <row r="14" spans="1:4" x14ac:dyDescent="0.35">
      <c r="A14" s="45" t="s">
        <v>277</v>
      </c>
      <c r="B14" s="45" t="s">
        <v>274</v>
      </c>
      <c r="C14" s="45" t="s">
        <v>102</v>
      </c>
      <c r="D14" s="45" t="str">
        <f t="shared" si="0"/>
        <v>TEHNOPINDKütusehoidla99 Liigitamata liiklus- ja tehnoruumid</v>
      </c>
    </row>
    <row r="15" spans="1:4" x14ac:dyDescent="0.35">
      <c r="A15" s="45" t="s">
        <v>278</v>
      </c>
      <c r="B15" s="45" t="s">
        <v>266</v>
      </c>
      <c r="C15" s="45" t="s">
        <v>102</v>
      </c>
      <c r="D15" s="45" t="str">
        <f t="shared" si="0"/>
        <v>TEHNOPINDLifti masinaruum97 Elektrotehnilised ruumid</v>
      </c>
    </row>
    <row r="16" spans="1:4" x14ac:dyDescent="0.35">
      <c r="A16" s="45" t="s">
        <v>278</v>
      </c>
      <c r="B16" s="45" t="s">
        <v>274</v>
      </c>
      <c r="C16" s="45" t="s">
        <v>102</v>
      </c>
      <c r="D16" s="45" t="str">
        <f t="shared" si="0"/>
        <v>TEHNOPINDLifti masinaruum99 Liigitamata liiklus- ja tehnoruumid</v>
      </c>
    </row>
    <row r="17" spans="1:4" x14ac:dyDescent="0.35">
      <c r="A17" s="45" t="s">
        <v>279</v>
      </c>
      <c r="B17" s="45" t="s">
        <v>266</v>
      </c>
      <c r="C17" s="45" t="s">
        <v>102</v>
      </c>
      <c r="D17" s="45" t="str">
        <f t="shared" si="0"/>
        <v>TEHNOPINDPumpla97 Elektrotehnilised ruumid</v>
      </c>
    </row>
    <row r="18" spans="1:4" x14ac:dyDescent="0.35">
      <c r="A18" s="45" t="s">
        <v>279</v>
      </c>
      <c r="B18" s="45" t="s">
        <v>274</v>
      </c>
      <c r="C18" s="45" t="s">
        <v>102</v>
      </c>
      <c r="D18" s="45" t="str">
        <f t="shared" si="0"/>
        <v>TEHNOPINDPumpla99 Liigitamata liiklus- ja tehnoruumid</v>
      </c>
    </row>
    <row r="19" spans="1:4" x14ac:dyDescent="0.35">
      <c r="A19" s="45" t="s">
        <v>280</v>
      </c>
      <c r="B19" s="45" t="s">
        <v>268</v>
      </c>
      <c r="C19" s="45" t="s">
        <v>102</v>
      </c>
      <c r="D19" s="45" t="str">
        <f t="shared" si="0"/>
        <v>TEHNOPINDSamarõhukamber94 Kütte- ja veehooldusruumid</v>
      </c>
    </row>
    <row r="20" spans="1:4" x14ac:dyDescent="0.35">
      <c r="A20" s="45" t="s">
        <v>280</v>
      </c>
      <c r="B20" s="45" t="s">
        <v>274</v>
      </c>
      <c r="C20" s="45" t="s">
        <v>102</v>
      </c>
      <c r="D20" s="45" t="str">
        <f t="shared" si="0"/>
        <v>TEHNOPINDSamarõhukamber99 Liigitamata liiklus- ja tehnoruumid</v>
      </c>
    </row>
    <row r="21" spans="1:4" x14ac:dyDescent="0.35">
      <c r="A21" s="45" t="s">
        <v>281</v>
      </c>
      <c r="B21" s="45" t="s">
        <v>266</v>
      </c>
      <c r="C21" s="45" t="s">
        <v>102</v>
      </c>
      <c r="D21" s="45" t="str">
        <f t="shared" si="0"/>
        <v>TEHNOPINDSideruum/Nõrkvool97 Elektrotehnilised ruumid</v>
      </c>
    </row>
    <row r="22" spans="1:4" x14ac:dyDescent="0.35">
      <c r="A22" s="45" t="s">
        <v>281</v>
      </c>
      <c r="B22" s="45" t="s">
        <v>274</v>
      </c>
      <c r="C22" s="45" t="s">
        <v>102</v>
      </c>
      <c r="D22" s="45" t="str">
        <f t="shared" si="0"/>
        <v>TEHNOPINDSideruum/Nõrkvool99 Liigitamata liiklus- ja tehnoruumid</v>
      </c>
    </row>
    <row r="23" spans="1:4" x14ac:dyDescent="0.35">
      <c r="A23" s="45" t="s">
        <v>282</v>
      </c>
      <c r="B23" s="45" t="s">
        <v>268</v>
      </c>
      <c r="C23" s="45" t="s">
        <v>102</v>
      </c>
      <c r="D23" s="45" t="str">
        <f t="shared" si="0"/>
        <v>TEHNOPINDSoojasõlm94 Kütte- ja veehooldusruumid</v>
      </c>
    </row>
    <row r="24" spans="1:4" x14ac:dyDescent="0.35">
      <c r="A24" s="45" t="s">
        <v>283</v>
      </c>
      <c r="B24" s="45" t="s">
        <v>268</v>
      </c>
      <c r="C24" s="45" t="s">
        <v>102</v>
      </c>
      <c r="D24" s="45" t="str">
        <f t="shared" si="0"/>
        <v>TEHNOPINDSprinkler/Tuletõrje pump94 Kütte- ja veehooldusruumid</v>
      </c>
    </row>
    <row r="25" spans="1:4" x14ac:dyDescent="0.35">
      <c r="A25" s="45" t="s">
        <v>283</v>
      </c>
      <c r="B25" s="45" t="s">
        <v>274</v>
      </c>
      <c r="C25" s="45" t="s">
        <v>102</v>
      </c>
      <c r="D25" s="45" t="str">
        <f t="shared" si="0"/>
        <v>TEHNOPINDSprinkler/Tuletõrje pump99 Liigitamata liiklus- ja tehnoruumid</v>
      </c>
    </row>
    <row r="26" spans="1:4" x14ac:dyDescent="0.35">
      <c r="A26" s="45" t="s">
        <v>284</v>
      </c>
      <c r="B26" s="45" t="s">
        <v>266</v>
      </c>
      <c r="C26" s="45" t="s">
        <v>102</v>
      </c>
      <c r="D26" s="45" t="str">
        <f t="shared" si="0"/>
        <v>TEHNOPINDUPS-ruum97 Elektrotehnilised ruumid</v>
      </c>
    </row>
    <row r="27" spans="1:4" x14ac:dyDescent="0.35">
      <c r="A27" s="45" t="s">
        <v>284</v>
      </c>
      <c r="B27" s="45" t="s">
        <v>274</v>
      </c>
      <c r="C27" s="45" t="s">
        <v>102</v>
      </c>
      <c r="D27" s="45" t="str">
        <f t="shared" si="0"/>
        <v>TEHNOPINDUPS-ruum99 Liigitamata liiklus- ja tehnoruumid</v>
      </c>
    </row>
    <row r="28" spans="1:4" x14ac:dyDescent="0.35">
      <c r="A28" s="45" t="s">
        <v>285</v>
      </c>
      <c r="B28" s="45" t="s">
        <v>268</v>
      </c>
      <c r="C28" s="45" t="s">
        <v>102</v>
      </c>
      <c r="D28" s="45" t="str">
        <f t="shared" si="0"/>
        <v>TEHNOPINDVeemõõdusõlm94 Kütte- ja veehooldusruumid</v>
      </c>
    </row>
    <row r="29" spans="1:4" x14ac:dyDescent="0.35">
      <c r="A29" s="45" t="s">
        <v>286</v>
      </c>
      <c r="B29" s="45" t="s">
        <v>287</v>
      </c>
      <c r="C29" s="45" t="s">
        <v>102</v>
      </c>
      <c r="D29" s="45" t="str">
        <f t="shared" si="0"/>
        <v>TEHNOPINDVent ruum96 Ventilatsiooniruumid</v>
      </c>
    </row>
    <row r="30" spans="1:4" x14ac:dyDescent="0.35">
      <c r="A30" s="45" t="s">
        <v>288</v>
      </c>
      <c r="B30" s="45" t="s">
        <v>287</v>
      </c>
      <c r="C30" s="45" t="s">
        <v>102</v>
      </c>
      <c r="D30" s="45" t="str">
        <f t="shared" si="0"/>
        <v>TEHNOPINDÕhuvõtukamber96 Ventilatsiooniruumid</v>
      </c>
    </row>
    <row r="31" spans="1:4" x14ac:dyDescent="0.35">
      <c r="A31" s="45" t="s">
        <v>289</v>
      </c>
      <c r="B31" s="45" t="s">
        <v>290</v>
      </c>
      <c r="C31" s="45" t="s">
        <v>72</v>
      </c>
      <c r="D31" s="45" t="str">
        <f t="shared" si="0"/>
        <v>VERTIKAALSETE ÜHENDUSTEEDE PINDLift92 Vertikaalliiklusruumid</v>
      </c>
    </row>
    <row r="32" spans="1:4" x14ac:dyDescent="0.35">
      <c r="A32" s="45" t="s">
        <v>291</v>
      </c>
      <c r="B32" s="45" t="s">
        <v>290</v>
      </c>
      <c r="C32" s="45" t="s">
        <v>72</v>
      </c>
      <c r="D32" s="45" t="str">
        <f t="shared" si="0"/>
        <v>VERTIKAALSETE ÜHENDUSTEEDE PINDŠaht92 Vertikaalliiklusruumid</v>
      </c>
    </row>
    <row r="33" spans="1:4" x14ac:dyDescent="0.35">
      <c r="A33" s="45" t="s">
        <v>292</v>
      </c>
      <c r="B33" s="45" t="s">
        <v>290</v>
      </c>
      <c r="C33" s="45" t="s">
        <v>72</v>
      </c>
      <c r="D33" s="45" t="str">
        <f t="shared" si="0"/>
        <v>VERTIKAALSETE ÜHENDUSTEEDE PINDTrepp/Trepikoda92 Vertikaalliiklusruumid</v>
      </c>
    </row>
    <row r="34" spans="1:4" x14ac:dyDescent="0.35">
      <c r="A34" s="45" t="s">
        <v>293</v>
      </c>
      <c r="B34" s="45" t="s">
        <v>294</v>
      </c>
      <c r="C34" s="45" t="s">
        <v>56</v>
      </c>
      <c r="D34" s="45" t="str">
        <f t="shared" si="0"/>
        <v>ÜÜRITAV PINDAatrium/Fuajee91 Horisontaalliiklusruumid</v>
      </c>
    </row>
    <row r="35" spans="1:4" x14ac:dyDescent="0.35">
      <c r="A35" s="45" t="s">
        <v>295</v>
      </c>
      <c r="B35" s="45" t="s">
        <v>296</v>
      </c>
      <c r="C35" s="45" t="s">
        <v>56</v>
      </c>
      <c r="D35" s="45" t="str">
        <f t="shared" si="0"/>
        <v>ÜÜRITAV PINDAbiruum23 Äriruumide abiruumid</v>
      </c>
    </row>
    <row r="36" spans="1:4" x14ac:dyDescent="0.35">
      <c r="A36" s="45" t="s">
        <v>297</v>
      </c>
      <c r="B36" s="45" t="s">
        <v>298</v>
      </c>
      <c r="C36" s="45" t="s">
        <v>56</v>
      </c>
      <c r="D36" s="45" t="str">
        <f t="shared" si="0"/>
        <v>ÜÜRITAV PINDArhiiv53 Arhiivid</v>
      </c>
    </row>
    <row r="37" spans="1:4" x14ac:dyDescent="0.35">
      <c r="A37" s="45" t="s">
        <v>299</v>
      </c>
      <c r="B37" s="45" t="s">
        <v>300</v>
      </c>
      <c r="C37" s="45" t="s">
        <v>56</v>
      </c>
      <c r="D37" s="45" t="str">
        <f t="shared" si="0"/>
        <v>ÜÜRITAV PINDAuditoorium34 Auditooriumid</v>
      </c>
    </row>
    <row r="38" spans="1:4" x14ac:dyDescent="0.35">
      <c r="A38" s="45" t="s">
        <v>301</v>
      </c>
      <c r="B38" s="45" t="s">
        <v>302</v>
      </c>
      <c r="C38" s="45" t="s">
        <v>56</v>
      </c>
      <c r="D38" s="45" t="str">
        <f t="shared" si="0"/>
        <v>ÜÜRITAV PINDAutopesula85 Pesumaja</v>
      </c>
    </row>
    <row r="39" spans="1:4" x14ac:dyDescent="0.35">
      <c r="A39" s="45" t="s">
        <v>303</v>
      </c>
      <c r="B39" s="45" t="s">
        <v>304</v>
      </c>
      <c r="C39" s="45" t="s">
        <v>56</v>
      </c>
      <c r="D39" s="45" t="str">
        <f t="shared" si="0"/>
        <v>ÜÜRITAV PINDDesokamber49 Ruumigrupi liigitamata eriruumid</v>
      </c>
    </row>
    <row r="40" spans="1:4" x14ac:dyDescent="0.35">
      <c r="A40" s="45" t="s">
        <v>133</v>
      </c>
      <c r="B40" s="45" t="s">
        <v>298</v>
      </c>
      <c r="C40" s="45" t="s">
        <v>56</v>
      </c>
      <c r="D40" s="45" t="str">
        <f t="shared" si="0"/>
        <v>ÜÜRITAV PINDDokumendihoidla53 Arhiivid</v>
      </c>
    </row>
    <row r="41" spans="1:4" x14ac:dyDescent="0.35">
      <c r="A41" s="45" t="s">
        <v>133</v>
      </c>
      <c r="B41" s="45" t="s">
        <v>305</v>
      </c>
      <c r="C41" s="45" t="s">
        <v>56</v>
      </c>
      <c r="D41" s="45" t="str">
        <f t="shared" si="0"/>
        <v>ÜÜRITAV PINDDokumendihoidla59 Liigitamata hoiuruumid</v>
      </c>
    </row>
    <row r="42" spans="1:4" x14ac:dyDescent="0.35">
      <c r="A42" s="45" t="s">
        <v>306</v>
      </c>
      <c r="B42" s="45" t="s">
        <v>294</v>
      </c>
      <c r="C42" s="45" t="s">
        <v>56</v>
      </c>
      <c r="D42" s="45" t="str">
        <f t="shared" si="0"/>
        <v>ÜÜRITAV PINDEesruum91 Horisontaalliiklusruumid</v>
      </c>
    </row>
    <row r="43" spans="1:4" x14ac:dyDescent="0.35">
      <c r="A43" s="45" t="s">
        <v>307</v>
      </c>
      <c r="B43" s="45" t="s">
        <v>308</v>
      </c>
      <c r="C43" s="45" t="s">
        <v>56</v>
      </c>
      <c r="D43" s="45" t="str">
        <f t="shared" si="0"/>
        <v>ÜÜRITAV PINDEluruum11 Korterid tubade arvu järgi</v>
      </c>
    </row>
    <row r="44" spans="1:4" x14ac:dyDescent="0.35">
      <c r="A44" s="45" t="s">
        <v>307</v>
      </c>
      <c r="B44" s="45" t="s">
        <v>309</v>
      </c>
      <c r="C44" s="45" t="s">
        <v>56</v>
      </c>
      <c r="D44" s="45" t="str">
        <f t="shared" si="0"/>
        <v>ÜÜRITAV PINDEluruum12 Eluruumid eraldi</v>
      </c>
    </row>
    <row r="45" spans="1:4" x14ac:dyDescent="0.35">
      <c r="A45" s="45" t="s">
        <v>307</v>
      </c>
      <c r="B45" s="45" t="s">
        <v>310</v>
      </c>
      <c r="C45" s="45" t="s">
        <v>56</v>
      </c>
      <c r="D45" s="45" t="str">
        <f t="shared" si="0"/>
        <v>ÜÜRITAV PINDEluruum13 Majutusruumid</v>
      </c>
    </row>
    <row r="46" spans="1:4" x14ac:dyDescent="0.35">
      <c r="A46" s="45" t="s">
        <v>307</v>
      </c>
      <c r="B46" s="45" t="s">
        <v>311</v>
      </c>
      <c r="C46" s="45" t="s">
        <v>56</v>
      </c>
      <c r="D46" s="45" t="str">
        <f t="shared" si="0"/>
        <v>ÜÜRITAV PINDEluruum15 Ühiselamutoad</v>
      </c>
    </row>
    <row r="47" spans="1:4" x14ac:dyDescent="0.35">
      <c r="A47" s="45" t="s">
        <v>307</v>
      </c>
      <c r="B47" s="45" t="s">
        <v>312</v>
      </c>
      <c r="C47" s="45" t="s">
        <v>56</v>
      </c>
      <c r="D47" s="45" t="str">
        <f t="shared" si="0"/>
        <v>ÜÜRITAV PINDEluruum16 Hotellitoad</v>
      </c>
    </row>
    <row r="48" spans="1:4" x14ac:dyDescent="0.35">
      <c r="A48" s="45" t="s">
        <v>307</v>
      </c>
      <c r="B48" s="45" t="s">
        <v>313</v>
      </c>
      <c r="C48" s="45" t="s">
        <v>56</v>
      </c>
      <c r="D48" s="45" t="str">
        <f t="shared" si="0"/>
        <v>ÜÜRITAV PINDEluruum17 Kasarmutoad</v>
      </c>
    </row>
    <row r="49" spans="1:4" x14ac:dyDescent="0.35">
      <c r="A49" s="45" t="s">
        <v>307</v>
      </c>
      <c r="B49" s="45" t="s">
        <v>314</v>
      </c>
      <c r="C49" s="45" t="s">
        <v>56</v>
      </c>
      <c r="D49" s="45" t="str">
        <f t="shared" si="0"/>
        <v>ÜÜRITAV PINDEluruum18 Magamissaalid</v>
      </c>
    </row>
    <row r="50" spans="1:4" x14ac:dyDescent="0.35">
      <c r="A50" s="45" t="s">
        <v>307</v>
      </c>
      <c r="B50" s="45" t="s">
        <v>315</v>
      </c>
      <c r="C50" s="45" t="s">
        <v>56</v>
      </c>
      <c r="D50" s="45" t="str">
        <f t="shared" si="0"/>
        <v>ÜÜRITAV PINDEluruum19 Liigitamata eluruumid</v>
      </c>
    </row>
    <row r="51" spans="1:4" x14ac:dyDescent="0.35">
      <c r="A51" s="45" t="s">
        <v>316</v>
      </c>
      <c r="B51" s="45" t="s">
        <v>304</v>
      </c>
      <c r="C51" s="45" t="s">
        <v>56</v>
      </c>
      <c r="D51" s="45" t="str">
        <f t="shared" si="0"/>
        <v>ÜÜRITAV PINDEriotstarbeline ruum49 Ruumigrupi liigitamata eriruumid</v>
      </c>
    </row>
    <row r="52" spans="1:4" x14ac:dyDescent="0.35">
      <c r="A52" s="45" t="s">
        <v>317</v>
      </c>
      <c r="B52" s="45" t="s">
        <v>318</v>
      </c>
      <c r="C52" s="45" t="s">
        <v>56</v>
      </c>
      <c r="D52" s="45" t="str">
        <f t="shared" si="0"/>
        <v>ÜÜRITAV PINDGaraaž55 Garaažid</v>
      </c>
    </row>
    <row r="53" spans="1:4" x14ac:dyDescent="0.35">
      <c r="A53" s="45" t="s">
        <v>319</v>
      </c>
      <c r="B53" s="45" t="s">
        <v>320</v>
      </c>
      <c r="C53" s="45" t="s">
        <v>56</v>
      </c>
      <c r="D53" s="45" t="str">
        <f t="shared" si="0"/>
        <v>ÜÜRITAV PINDGarderoob51 Garderoobiruumid</v>
      </c>
    </row>
    <row r="54" spans="1:4" x14ac:dyDescent="0.35">
      <c r="A54" s="45" t="s">
        <v>321</v>
      </c>
      <c r="B54" s="45" t="s">
        <v>322</v>
      </c>
      <c r="C54" s="45" t="s">
        <v>56</v>
      </c>
      <c r="D54" s="45" t="str">
        <f t="shared" si="0"/>
        <v>ÜÜRITAV PINDHoiuruum/Ladu52 Laod</v>
      </c>
    </row>
    <row r="55" spans="1:4" x14ac:dyDescent="0.35">
      <c r="A55" s="45" t="s">
        <v>321</v>
      </c>
      <c r="B55" s="45" t="s">
        <v>305</v>
      </c>
      <c r="C55" s="45" t="s">
        <v>56</v>
      </c>
      <c r="D55" s="45" t="str">
        <f t="shared" si="0"/>
        <v>ÜÜRITAV PINDHoiuruum/Ladu59 Liigitamata hoiuruumid</v>
      </c>
    </row>
    <row r="56" spans="1:4" x14ac:dyDescent="0.35">
      <c r="A56" s="45" t="s">
        <v>323</v>
      </c>
      <c r="B56" s="45" t="s">
        <v>305</v>
      </c>
      <c r="C56" s="45" t="s">
        <v>56</v>
      </c>
      <c r="D56" s="45" t="str">
        <f t="shared" si="0"/>
        <v>ÜÜRITAV PINDJalgrataste hoidla59 Liigitamata hoiuruumid</v>
      </c>
    </row>
    <row r="57" spans="1:4" x14ac:dyDescent="0.35">
      <c r="A57" s="45" t="s">
        <v>324</v>
      </c>
      <c r="B57" s="45" t="s">
        <v>325</v>
      </c>
      <c r="C57" s="45" t="s">
        <v>56</v>
      </c>
      <c r="D57" s="45" t="str">
        <f t="shared" si="0"/>
        <v>ÜÜRITAV PINDJäätmed87 Jäätmehooldusruumid</v>
      </c>
    </row>
    <row r="58" spans="1:4" x14ac:dyDescent="0.35">
      <c r="A58" s="46" t="s">
        <v>326</v>
      </c>
      <c r="B58" s="45" t="s">
        <v>304</v>
      </c>
      <c r="C58" s="45" t="s">
        <v>56</v>
      </c>
      <c r="D58" s="45" t="str">
        <f t="shared" si="0"/>
        <v>ÜÜRITAV PINDKaaluruum49 Ruumigrupi liigitamata eriruumid</v>
      </c>
    </row>
    <row r="59" spans="1:4" x14ac:dyDescent="0.35">
      <c r="A59" s="45" t="s">
        <v>327</v>
      </c>
      <c r="B59" s="45" t="s">
        <v>328</v>
      </c>
      <c r="C59" s="45" t="s">
        <v>56</v>
      </c>
      <c r="D59" s="45" t="str">
        <f t="shared" si="0"/>
        <v>ÜÜRITAV PINDKabinet/Büroo21 Bürooruumid</v>
      </c>
    </row>
    <row r="60" spans="1:4" x14ac:dyDescent="0.35">
      <c r="A60" s="45" t="s">
        <v>327</v>
      </c>
      <c r="B60" s="45" t="s">
        <v>329</v>
      </c>
      <c r="C60" s="45" t="s">
        <v>56</v>
      </c>
      <c r="D60" s="45" t="str">
        <f t="shared" si="0"/>
        <v>ÜÜRITAV PINDKabinet/Büroo22 Äriruumid</v>
      </c>
    </row>
    <row r="61" spans="1:4" x14ac:dyDescent="0.35">
      <c r="A61" s="45" t="s">
        <v>330</v>
      </c>
      <c r="B61" s="45" t="s">
        <v>305</v>
      </c>
      <c r="C61" s="45" t="s">
        <v>56</v>
      </c>
      <c r="D61" s="45" t="str">
        <f t="shared" si="0"/>
        <v>ÜÜRITAV PINDKelder59 Liigitamata hoiuruumid</v>
      </c>
    </row>
    <row r="62" spans="1:4" x14ac:dyDescent="0.35">
      <c r="A62" s="45" t="s">
        <v>330</v>
      </c>
      <c r="B62" s="45" t="s">
        <v>331</v>
      </c>
      <c r="C62" s="45" t="s">
        <v>56</v>
      </c>
      <c r="D62" s="45" t="str">
        <f t="shared" si="0"/>
        <v>ÜÜRITAV PINDKelder82 Kinnistu juurde kuuluvad laod</v>
      </c>
    </row>
    <row r="63" spans="1:4" x14ac:dyDescent="0.35">
      <c r="A63" s="45" t="s">
        <v>330</v>
      </c>
      <c r="B63" s="45" t="s">
        <v>332</v>
      </c>
      <c r="C63" s="45" t="s">
        <v>56</v>
      </c>
      <c r="D63" s="45" t="str">
        <f t="shared" si="0"/>
        <v>ÜÜRITAV PINDKelder88 Kinnistu eriruumid</v>
      </c>
    </row>
    <row r="64" spans="1:4" x14ac:dyDescent="0.35">
      <c r="A64" s="45" t="s">
        <v>333</v>
      </c>
      <c r="B64" s="45" t="s">
        <v>305</v>
      </c>
      <c r="C64" s="45" t="s">
        <v>56</v>
      </c>
      <c r="D64" s="45" t="str">
        <f t="shared" si="0"/>
        <v>ÜÜRITAV PINDKemikaalid59 Liigitamata hoiuruumid</v>
      </c>
    </row>
    <row r="65" spans="1:4" x14ac:dyDescent="0.35">
      <c r="A65" s="45" t="s">
        <v>334</v>
      </c>
      <c r="B65" s="45" t="s">
        <v>315</v>
      </c>
      <c r="C65" s="45" t="s">
        <v>56</v>
      </c>
      <c r="D65" s="45" t="str">
        <f t="shared" si="0"/>
        <v>ÜÜRITAV PINDKinnipidamisruum19 Liigitamata eluruumid</v>
      </c>
    </row>
    <row r="66" spans="1:4" x14ac:dyDescent="0.35">
      <c r="A66" s="45" t="s">
        <v>334</v>
      </c>
      <c r="B66" s="45" t="s">
        <v>304</v>
      </c>
      <c r="C66" s="45" t="s">
        <v>56</v>
      </c>
      <c r="D66" s="45" t="str">
        <f t="shared" si="0"/>
        <v>ÜÜRITAV PINDKinnipidamisruum49 Ruumigrupi liigitamata eriruumid</v>
      </c>
    </row>
    <row r="67" spans="1:4" x14ac:dyDescent="0.35">
      <c r="A67" s="45" t="s">
        <v>335</v>
      </c>
      <c r="B67" s="45" t="s">
        <v>336</v>
      </c>
      <c r="C67" s="45" t="s">
        <v>56</v>
      </c>
      <c r="D67" s="45" t="str">
        <f t="shared" ref="D67:D120" si="1">C67&amp;A67&amp;B67</f>
        <v>ÜÜRITAV PINDKlassiruum31 Klassiruumid</v>
      </c>
    </row>
    <row r="68" spans="1:4" x14ac:dyDescent="0.35">
      <c r="A68" s="45" t="s">
        <v>337</v>
      </c>
      <c r="B68" s="45" t="s">
        <v>304</v>
      </c>
      <c r="C68" s="45" t="s">
        <v>56</v>
      </c>
      <c r="D68" s="45" t="str">
        <f t="shared" si="1"/>
        <v>ÜÜRITAV PINDKoeraruum49 Ruumigrupi liigitamata eriruumid</v>
      </c>
    </row>
    <row r="69" spans="1:4" x14ac:dyDescent="0.35">
      <c r="A69" s="45" t="s">
        <v>338</v>
      </c>
      <c r="B69" s="45" t="s">
        <v>328</v>
      </c>
      <c r="C69" s="45" t="s">
        <v>56</v>
      </c>
      <c r="D69" s="45" t="str">
        <f t="shared" si="1"/>
        <v>ÜÜRITAV PINDKohtusaal21 Bürooruumid</v>
      </c>
    </row>
    <row r="70" spans="1:4" x14ac:dyDescent="0.35">
      <c r="A70" s="45" t="s">
        <v>339</v>
      </c>
      <c r="B70" s="45" t="s">
        <v>294</v>
      </c>
      <c r="C70" s="45" t="s">
        <v>56</v>
      </c>
      <c r="D70" s="45" t="str">
        <f t="shared" si="1"/>
        <v>ÜÜRITAV PINDKoridor91 Horisontaalliiklusruumid</v>
      </c>
    </row>
    <row r="71" spans="1:4" x14ac:dyDescent="0.35">
      <c r="A71" s="45" t="s">
        <v>340</v>
      </c>
      <c r="B71" s="45" t="s">
        <v>341</v>
      </c>
      <c r="C71" s="45" t="s">
        <v>56</v>
      </c>
      <c r="D71" s="45" t="str">
        <f t="shared" si="1"/>
        <v>ÜÜRITAV PINDKoristus- ja hooldusruum86 Koristus- ja hooldusruumid</v>
      </c>
    </row>
    <row r="72" spans="1:4" x14ac:dyDescent="0.35">
      <c r="A72" s="46" t="s">
        <v>342</v>
      </c>
      <c r="B72" s="45" t="s">
        <v>343</v>
      </c>
      <c r="C72" s="45" t="s">
        <v>56</v>
      </c>
      <c r="D72" s="45" t="str">
        <f t="shared" si="1"/>
        <v>ÜÜRITAV PINDKöögi abiruum64 Köögiruumid</v>
      </c>
    </row>
    <row r="73" spans="1:4" x14ac:dyDescent="0.35">
      <c r="A73" s="45" t="s">
        <v>344</v>
      </c>
      <c r="B73" s="45" t="s">
        <v>345</v>
      </c>
      <c r="C73" s="45" t="s">
        <v>56</v>
      </c>
      <c r="D73" s="45" t="str">
        <f>C73&amp;A73&amp;B73</f>
        <v>ÜÜRITAV PINDKööginurk/Köök62 Töökoha söögitoad</v>
      </c>
    </row>
    <row r="74" spans="1:4" x14ac:dyDescent="0.35">
      <c r="A74" s="45" t="s">
        <v>344</v>
      </c>
      <c r="B74" s="45" t="s">
        <v>343</v>
      </c>
      <c r="C74" s="45" t="s">
        <v>56</v>
      </c>
      <c r="D74" s="45" t="str">
        <f t="shared" si="1"/>
        <v>ÜÜRITAV PINDKööginurk/Köök64 Köögiruumid</v>
      </c>
    </row>
    <row r="75" spans="1:4" x14ac:dyDescent="0.35">
      <c r="A75" s="46" t="s">
        <v>346</v>
      </c>
      <c r="B75" s="45" t="s">
        <v>347</v>
      </c>
      <c r="C75" s="45" t="s">
        <v>56</v>
      </c>
      <c r="D75" s="45" t="str">
        <f t="shared" si="1"/>
        <v>ÜÜRITAV PINDKülmik65 Köögi külmkambrid</v>
      </c>
    </row>
    <row r="76" spans="1:4" x14ac:dyDescent="0.35">
      <c r="A76" s="45" t="s">
        <v>348</v>
      </c>
      <c r="B76" s="45" t="s">
        <v>304</v>
      </c>
      <c r="C76" s="45" t="s">
        <v>56</v>
      </c>
      <c r="D76" s="45" t="str">
        <f t="shared" si="1"/>
        <v>ÜÜRITAV PINDLaadimisruum/-tsoon49 Ruumigrupi liigitamata eriruumid</v>
      </c>
    </row>
    <row r="77" spans="1:4" x14ac:dyDescent="0.35">
      <c r="A77" s="45" t="s">
        <v>349</v>
      </c>
      <c r="B77" s="45" t="s">
        <v>350</v>
      </c>
      <c r="C77" s="45" t="s">
        <v>56</v>
      </c>
      <c r="D77" s="45" t="str">
        <f t="shared" si="1"/>
        <v>ÜÜRITAV PINDLaboratoorium36 Laboratooriumiruumid</v>
      </c>
    </row>
    <row r="78" spans="1:4" x14ac:dyDescent="0.35">
      <c r="A78" s="45" t="s">
        <v>351</v>
      </c>
      <c r="B78" s="45" t="s">
        <v>304</v>
      </c>
      <c r="C78" s="45" t="s">
        <v>56</v>
      </c>
      <c r="D78" s="45" t="str">
        <f t="shared" si="1"/>
        <v>ÜÜRITAV PINDLahangusaal49 Ruumigrupi liigitamata eriruumid</v>
      </c>
    </row>
    <row r="79" spans="1:4" x14ac:dyDescent="0.35">
      <c r="A79" s="45" t="s">
        <v>352</v>
      </c>
      <c r="B79" s="45" t="s">
        <v>304</v>
      </c>
      <c r="C79" s="45" t="s">
        <v>56</v>
      </c>
      <c r="D79" s="45" t="str">
        <f t="shared" si="1"/>
        <v>ÜÜRITAV PINDLasketiir49 Ruumigrupi liigitamata eriruumid</v>
      </c>
    </row>
    <row r="80" spans="1:4" x14ac:dyDescent="0.35">
      <c r="A80" s="45" t="s">
        <v>353</v>
      </c>
      <c r="B80" s="45" t="s">
        <v>354</v>
      </c>
      <c r="C80" s="45" t="s">
        <v>56</v>
      </c>
      <c r="D80" s="45" t="str">
        <f t="shared" si="1"/>
        <v>ÜÜRITAV PINDLaut41 Tootmisruumid</v>
      </c>
    </row>
    <row r="81" spans="1:4" x14ac:dyDescent="0.35">
      <c r="A81" s="45" t="s">
        <v>353</v>
      </c>
      <c r="B81" s="46" t="s">
        <v>332</v>
      </c>
      <c r="C81" s="45" t="s">
        <v>56</v>
      </c>
      <c r="D81" s="45" t="str">
        <f t="shared" si="1"/>
        <v>ÜÜRITAV PINDLaut88 Kinnistu eriruumid</v>
      </c>
    </row>
    <row r="82" spans="1:4" x14ac:dyDescent="0.35">
      <c r="A82" s="45" t="s">
        <v>355</v>
      </c>
      <c r="B82" s="45" t="s">
        <v>356</v>
      </c>
      <c r="C82" s="45" t="s">
        <v>56</v>
      </c>
      <c r="D82" s="45" t="str">
        <f t="shared" si="1"/>
        <v>ÜÜRITAV PINDLava/Kino77 Klubi- ja harrastusruumid</v>
      </c>
    </row>
    <row r="83" spans="1:4" x14ac:dyDescent="0.35">
      <c r="A83" s="45" t="s">
        <v>357</v>
      </c>
      <c r="B83" s="45" t="s">
        <v>358</v>
      </c>
      <c r="C83" s="45" t="s">
        <v>56</v>
      </c>
      <c r="D83" s="45" t="str">
        <f t="shared" si="1"/>
        <v>ÜÜRITAV PINDLeiliruum74 Leiliruumid</v>
      </c>
    </row>
    <row r="84" spans="1:4" x14ac:dyDescent="0.35">
      <c r="A84" s="45" t="s">
        <v>359</v>
      </c>
      <c r="B84" s="45" t="s">
        <v>360</v>
      </c>
      <c r="C84" s="45" t="s">
        <v>56</v>
      </c>
      <c r="D84" s="45" t="str">
        <f t="shared" si="1"/>
        <v>ÜÜRITAV PINDLüüs83 Sissepääsuruumid</v>
      </c>
    </row>
    <row r="85" spans="1:4" x14ac:dyDescent="0.35">
      <c r="A85" s="45" t="s">
        <v>359</v>
      </c>
      <c r="B85" s="45" t="s">
        <v>294</v>
      </c>
      <c r="C85" s="45" t="s">
        <v>56</v>
      </c>
      <c r="D85" s="45" t="str">
        <f t="shared" si="1"/>
        <v>ÜÜRITAV PINDLüüs91 Horisontaalliiklusruumid</v>
      </c>
    </row>
    <row r="86" spans="1:4" x14ac:dyDescent="0.35">
      <c r="A86" s="45" t="s">
        <v>361</v>
      </c>
      <c r="B86" s="45" t="s">
        <v>328</v>
      </c>
      <c r="C86" s="45" t="s">
        <v>56</v>
      </c>
      <c r="D86" s="45" t="str">
        <f t="shared" si="1"/>
        <v>ÜÜRITAV PINDNõupidamise ruum21 Bürooruumid</v>
      </c>
    </row>
    <row r="87" spans="1:4" x14ac:dyDescent="0.35">
      <c r="A87" s="45" t="s">
        <v>362</v>
      </c>
      <c r="B87" s="45" t="s">
        <v>363</v>
      </c>
      <c r="C87" s="45" t="s">
        <v>56</v>
      </c>
      <c r="D87" s="45" t="str">
        <f t="shared" si="1"/>
        <v>ÜÜRITAV PINDNäitusesaal/Muuseum46 Kultuuriasutuste ruumid</v>
      </c>
    </row>
    <row r="88" spans="1:4" x14ac:dyDescent="0.35">
      <c r="A88" s="45" t="s">
        <v>364</v>
      </c>
      <c r="B88" s="45" t="s">
        <v>329</v>
      </c>
      <c r="C88" s="45" t="s">
        <v>56</v>
      </c>
      <c r="D88" s="45" t="str">
        <f t="shared" si="1"/>
        <v>ÜÜRITAV PINDOoteruum/Teenindusruum22 Äriruumid</v>
      </c>
    </row>
    <row r="89" spans="1:4" x14ac:dyDescent="0.35">
      <c r="A89" s="45" t="s">
        <v>364</v>
      </c>
      <c r="B89" s="45" t="s">
        <v>365</v>
      </c>
      <c r="C89" s="45" t="s">
        <v>56</v>
      </c>
      <c r="D89" s="45" t="str">
        <f t="shared" si="1"/>
        <v>ÜÜRITAV PINDOoteruum/Teenindusruum84 Avalikud teenindusruumid</v>
      </c>
    </row>
    <row r="90" spans="1:4" x14ac:dyDescent="0.35">
      <c r="A90" s="45" t="s">
        <v>366</v>
      </c>
      <c r="B90" s="45" t="s">
        <v>318</v>
      </c>
      <c r="C90" s="45" t="s">
        <v>56</v>
      </c>
      <c r="D90" s="45" t="str">
        <f t="shared" si="1"/>
        <v>ÜÜRITAV PINDParkla55 Garaažid</v>
      </c>
    </row>
    <row r="91" spans="1:4" x14ac:dyDescent="0.35">
      <c r="A91" s="45" t="s">
        <v>366</v>
      </c>
      <c r="B91" s="45" t="s">
        <v>367</v>
      </c>
      <c r="C91" s="45" t="s">
        <v>56</v>
      </c>
      <c r="D91" s="45" t="str">
        <f t="shared" si="1"/>
        <v>ÜÜRITAV PINDParkla89 Liigitamata ühisruumid</v>
      </c>
    </row>
    <row r="92" spans="1:4" x14ac:dyDescent="0.35">
      <c r="A92" s="45" t="s">
        <v>368</v>
      </c>
      <c r="B92" s="45" t="s">
        <v>369</v>
      </c>
      <c r="C92" s="45" t="s">
        <v>56</v>
      </c>
      <c r="D92" s="45" t="str">
        <f t="shared" si="1"/>
        <v>ÜÜRITAV PINDPesuruum72 Pesuruumid</v>
      </c>
    </row>
    <row r="93" spans="1:4" x14ac:dyDescent="0.35">
      <c r="A93" s="45" t="s">
        <v>370</v>
      </c>
      <c r="B93" s="45" t="s">
        <v>371</v>
      </c>
      <c r="C93" s="45" t="s">
        <v>56</v>
      </c>
      <c r="D93" s="45" t="str">
        <f t="shared" si="1"/>
        <v>ÜÜRITAV PINDPuhkeruum48 Puhke- ja huvialaruumid</v>
      </c>
    </row>
    <row r="94" spans="1:4" x14ac:dyDescent="0.35">
      <c r="A94" s="45" t="s">
        <v>370</v>
      </c>
      <c r="B94" s="45" t="s">
        <v>372</v>
      </c>
      <c r="C94" s="45" t="s">
        <v>56</v>
      </c>
      <c r="D94" s="45" t="str">
        <f t="shared" si="1"/>
        <v>ÜÜRITAV PINDPuhkeruum75 Puhketoad</v>
      </c>
    </row>
    <row r="95" spans="1:4" x14ac:dyDescent="0.35">
      <c r="A95" s="45" t="s">
        <v>373</v>
      </c>
      <c r="B95" s="45" t="s">
        <v>367</v>
      </c>
      <c r="C95" s="45" t="s">
        <v>56</v>
      </c>
      <c r="D95" s="45" t="str">
        <f t="shared" si="1"/>
        <v>ÜÜRITAV PINDPööning/Katusealune89 Liigitamata ühisruumid</v>
      </c>
    </row>
    <row r="96" spans="1:4" x14ac:dyDescent="0.35">
      <c r="A96" s="45" t="s">
        <v>374</v>
      </c>
      <c r="B96" s="45" t="s">
        <v>375</v>
      </c>
      <c r="C96" s="45" t="s">
        <v>56</v>
      </c>
      <c r="D96" s="45" t="str">
        <f t="shared" si="1"/>
        <v>ÜÜRITAV PINDRaamatukogu39 Liigitamata õpperuumid</v>
      </c>
    </row>
    <row r="97" spans="1:4" x14ac:dyDescent="0.35">
      <c r="A97" s="45" t="s">
        <v>376</v>
      </c>
      <c r="B97" s="45" t="s">
        <v>305</v>
      </c>
      <c r="C97" s="45" t="s">
        <v>56</v>
      </c>
      <c r="D97" s="45" t="str">
        <f t="shared" si="1"/>
        <v>ÜÜRITAV PINDRelvaruum59 Liigitamata hoiuruumid</v>
      </c>
    </row>
    <row r="98" spans="1:4" x14ac:dyDescent="0.35">
      <c r="A98" s="45" t="s">
        <v>377</v>
      </c>
      <c r="B98" s="45" t="s">
        <v>378</v>
      </c>
      <c r="C98" s="45" t="s">
        <v>56</v>
      </c>
      <c r="D98" s="45" t="str">
        <f t="shared" si="1"/>
        <v>ÜÜRITAV PINDRiietusruum71 Riietusruumid</v>
      </c>
    </row>
    <row r="99" spans="1:4" x14ac:dyDescent="0.35">
      <c r="A99" s="45" t="s">
        <v>379</v>
      </c>
      <c r="B99" s="45" t="s">
        <v>380</v>
      </c>
      <c r="C99" s="45" t="s">
        <v>56</v>
      </c>
      <c r="D99" s="45" t="str">
        <f t="shared" si="1"/>
        <v>ÜÜRITAV PINDSaal33 Loengusaalid</v>
      </c>
    </row>
    <row r="100" spans="1:4" x14ac:dyDescent="0.35">
      <c r="A100" s="45" t="s">
        <v>379</v>
      </c>
      <c r="B100" s="45" t="s">
        <v>300</v>
      </c>
      <c r="C100" s="45" t="s">
        <v>56</v>
      </c>
      <c r="D100" s="45" t="str">
        <f t="shared" si="1"/>
        <v>ÜÜRITAV PINDSaal34 Auditooriumid</v>
      </c>
    </row>
    <row r="101" spans="1:4" x14ac:dyDescent="0.35">
      <c r="A101" s="45" t="s">
        <v>381</v>
      </c>
      <c r="B101" s="45" t="s">
        <v>382</v>
      </c>
      <c r="C101" s="45" t="s">
        <v>56</v>
      </c>
      <c r="D101" s="45" t="str">
        <f t="shared" si="1"/>
        <v>ÜÜRITAV PINDSakraalruum45 Sakraalruumid</v>
      </c>
    </row>
    <row r="102" spans="1:4" x14ac:dyDescent="0.35">
      <c r="A102" s="45" t="s">
        <v>383</v>
      </c>
      <c r="B102" s="45" t="s">
        <v>329</v>
      </c>
      <c r="C102" s="45" t="s">
        <v>56</v>
      </c>
      <c r="D102" s="45" t="str">
        <f t="shared" si="1"/>
        <v>ÜÜRITAV PINDSalong22 Äriruumid</v>
      </c>
    </row>
    <row r="103" spans="1:4" x14ac:dyDescent="0.35">
      <c r="A103" s="45" t="s">
        <v>384</v>
      </c>
      <c r="B103" s="45" t="s">
        <v>296</v>
      </c>
      <c r="C103" s="45" t="s">
        <v>56</v>
      </c>
      <c r="D103" s="45" t="str">
        <f t="shared" si="1"/>
        <v>ÜÜRITAV PINDServer23 Äriruumide abiruumid</v>
      </c>
    </row>
    <row r="104" spans="1:4" x14ac:dyDescent="0.35">
      <c r="A104" s="45" t="s">
        <v>385</v>
      </c>
      <c r="B104" s="45" t="s">
        <v>386</v>
      </c>
      <c r="C104" s="45" t="s">
        <v>56</v>
      </c>
      <c r="D104" s="45" t="str">
        <f t="shared" si="1"/>
        <v>ÜÜRITAV PINDSpordiruum/-saal47 Spordiruumid</v>
      </c>
    </row>
    <row r="105" spans="1:4" x14ac:dyDescent="0.35">
      <c r="A105" s="45" t="s">
        <v>387</v>
      </c>
      <c r="B105" s="45" t="s">
        <v>329</v>
      </c>
      <c r="C105" s="45" t="s">
        <v>56</v>
      </c>
      <c r="D105" s="45" t="str">
        <f t="shared" si="1"/>
        <v>ÜÜRITAV PINDStuudio22 Äriruumid</v>
      </c>
    </row>
    <row r="106" spans="1:4" x14ac:dyDescent="0.35">
      <c r="A106" s="45" t="s">
        <v>388</v>
      </c>
      <c r="B106" s="45" t="s">
        <v>389</v>
      </c>
      <c r="C106" s="45" t="s">
        <v>56</v>
      </c>
      <c r="D106" s="45" t="str">
        <f t="shared" si="1"/>
        <v>ÜÜRITAV PINDSuitsetamise ruum79 Liigitamata sotsiaal- ja puhkeruumid</v>
      </c>
    </row>
    <row r="107" spans="1:4" x14ac:dyDescent="0.35">
      <c r="A107" s="45" t="s">
        <v>390</v>
      </c>
      <c r="B107" s="45" t="s">
        <v>391</v>
      </c>
      <c r="C107" s="45" t="s">
        <v>56</v>
      </c>
      <c r="D107" s="45" t="str">
        <f t="shared" si="1"/>
        <v>ÜÜRITAV PINDSöökla/Kohvik61 Toitlustusruumid</v>
      </c>
    </row>
    <row r="108" spans="1:4" x14ac:dyDescent="0.35">
      <c r="A108" s="45" t="s">
        <v>392</v>
      </c>
      <c r="B108" s="45" t="s">
        <v>367</v>
      </c>
      <c r="C108" s="45" t="s">
        <v>56</v>
      </c>
      <c r="D108" s="45" t="str">
        <f t="shared" si="1"/>
        <v>ÜÜRITAV PINDTalveaed89 Liigitamata ühisruumid</v>
      </c>
    </row>
    <row r="109" spans="1:4" x14ac:dyDescent="0.35">
      <c r="A109" s="45" t="s">
        <v>393</v>
      </c>
      <c r="B109" s="45" t="s">
        <v>394</v>
      </c>
      <c r="C109" s="45" t="s">
        <v>56</v>
      </c>
      <c r="D109" s="45" t="str">
        <f t="shared" si="1"/>
        <v>ÜÜRITAV PINDTervishoiuruum42 Tervishoiuruumid</v>
      </c>
    </row>
    <row r="110" spans="1:4" x14ac:dyDescent="0.35">
      <c r="A110" s="45" t="s">
        <v>395</v>
      </c>
      <c r="B110" s="45" t="s">
        <v>367</v>
      </c>
      <c r="C110" s="45" t="s">
        <v>56</v>
      </c>
      <c r="D110" s="45" t="str">
        <f t="shared" si="1"/>
        <v>ÜÜRITAV PINDTorn/Platvorm89 Liigitamata ühisruumid</v>
      </c>
    </row>
    <row r="111" spans="1:4" x14ac:dyDescent="0.35">
      <c r="A111" s="45" t="s">
        <v>396</v>
      </c>
      <c r="B111" s="45" t="s">
        <v>290</v>
      </c>
      <c r="C111" s="45" t="s">
        <v>56</v>
      </c>
      <c r="D111" s="45" t="str">
        <f t="shared" si="1"/>
        <v>ÜÜRITAV PINDTorulifti ruum92 Vertikaalliiklusruumid</v>
      </c>
    </row>
    <row r="112" spans="1:4" x14ac:dyDescent="0.35">
      <c r="A112" s="45" t="s">
        <v>397</v>
      </c>
      <c r="B112" s="45" t="s">
        <v>360</v>
      </c>
      <c r="C112" s="45" t="s">
        <v>56</v>
      </c>
      <c r="D112" s="45" t="str">
        <f t="shared" si="1"/>
        <v>ÜÜRITAV PINDTuulekoda83 Sissepääsuruumid</v>
      </c>
    </row>
    <row r="113" spans="1:4" x14ac:dyDescent="0.35">
      <c r="A113" s="45" t="s">
        <v>398</v>
      </c>
      <c r="B113" s="45" t="s">
        <v>399</v>
      </c>
      <c r="C113" s="45" t="s">
        <v>56</v>
      </c>
      <c r="D113" s="45" t="str">
        <f t="shared" si="1"/>
        <v>ÜÜRITAV PINDTöökoda35 Kutseõppeasutuse töökojad</v>
      </c>
    </row>
    <row r="114" spans="1:4" x14ac:dyDescent="0.35">
      <c r="A114" s="45" t="s">
        <v>398</v>
      </c>
      <c r="B114" s="45" t="s">
        <v>354</v>
      </c>
      <c r="C114" s="45" t="s">
        <v>56</v>
      </c>
      <c r="D114" s="45" t="str">
        <f t="shared" si="1"/>
        <v>ÜÜRITAV PINDTöökoda41 Tootmisruumid</v>
      </c>
    </row>
    <row r="115" spans="1:4" x14ac:dyDescent="0.35">
      <c r="A115" s="45" t="s">
        <v>398</v>
      </c>
      <c r="B115" s="45" t="s">
        <v>304</v>
      </c>
      <c r="C115" s="45" t="s">
        <v>56</v>
      </c>
      <c r="D115" s="45" t="str">
        <f t="shared" si="1"/>
        <v>ÜÜRITAV PINDTöökoda49 Ruumigrupi liigitamata eriruumid</v>
      </c>
    </row>
    <row r="116" spans="1:4" x14ac:dyDescent="0.35">
      <c r="A116" s="45" t="s">
        <v>400</v>
      </c>
      <c r="B116" s="45" t="s">
        <v>386</v>
      </c>
      <c r="C116" s="45" t="s">
        <v>56</v>
      </c>
      <c r="D116" s="45" t="str">
        <f t="shared" si="1"/>
        <v>ÜÜRITAV PINDUjula47 Spordiruumid</v>
      </c>
    </row>
    <row r="117" spans="1:4" x14ac:dyDescent="0.35">
      <c r="A117" s="45" t="s">
        <v>401</v>
      </c>
      <c r="B117" s="45" t="s">
        <v>402</v>
      </c>
      <c r="C117" s="45" t="s">
        <v>56</v>
      </c>
      <c r="D117" s="45" t="str">
        <f t="shared" si="1"/>
        <v>ÜÜRITAV PINDValveruum38 Valveruumid</v>
      </c>
    </row>
    <row r="118" spans="1:4" x14ac:dyDescent="0.35">
      <c r="A118" s="45" t="s">
        <v>403</v>
      </c>
      <c r="B118" s="45" t="s">
        <v>404</v>
      </c>
      <c r="C118" s="45" t="s">
        <v>56</v>
      </c>
      <c r="D118" s="45" t="str">
        <f t="shared" si="1"/>
        <v>ÜÜRITAV PINDVarjend81 Varjendid</v>
      </c>
    </row>
    <row r="119" spans="1:4" x14ac:dyDescent="0.35">
      <c r="A119" s="45" t="s">
        <v>64</v>
      </c>
      <c r="B119" s="45" t="s">
        <v>405</v>
      </c>
      <c r="C119" s="45" t="s">
        <v>56</v>
      </c>
      <c r="D119" s="45" t="str">
        <f t="shared" si="1"/>
        <v>ÜÜRITAV PINDWC73 WC-ruumid</v>
      </c>
    </row>
    <row r="120" spans="1:4" x14ac:dyDescent="0.35">
      <c r="A120" s="45"/>
      <c r="B120" s="45"/>
      <c r="C120" s="45" t="s">
        <v>406</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4.5" x14ac:dyDescent="0.35"/>
  <cols>
    <col min="1" max="3" width="9.1796875" style="1"/>
    <col min="4" max="5" width="42.7265625" style="1" bestFit="1" customWidth="1"/>
    <col min="6" max="6" width="7.453125" style="1" bestFit="1" customWidth="1"/>
    <col min="7" max="7" width="7.453125" style="1" customWidth="1"/>
    <col min="8" max="9" width="9.1796875" style="1"/>
    <col min="10" max="10" width="42.7265625" style="1" bestFit="1" customWidth="1"/>
    <col min="12" max="12" width="29" bestFit="1" customWidth="1"/>
    <col min="13" max="13" width="17.7265625" bestFit="1" customWidth="1"/>
  </cols>
  <sheetData>
    <row r="1" spans="1:13" x14ac:dyDescent="0.35">
      <c r="A1" s="3" t="s">
        <v>407</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262</v>
      </c>
      <c r="L1" s="4" t="s">
        <v>4</v>
      </c>
      <c r="M1" s="4" t="s">
        <v>408</v>
      </c>
    </row>
    <row r="2" spans="1:13" x14ac:dyDescent="0.35">
      <c r="A2" s="3" t="s">
        <v>409</v>
      </c>
      <c r="C2" s="4">
        <f>C1</f>
        <v>-5</v>
      </c>
      <c r="D2" s="4" t="s">
        <v>410</v>
      </c>
      <c r="E2" s="4" t="s">
        <v>56</v>
      </c>
      <c r="F2" s="6" t="str">
        <f>IF('Hoone üldandmed'!$B$4="","",IF(IF(C2&gt;='Hoone üldandmed'!$B$4*1,TRUE,FALSE),C2,""))</f>
        <v/>
      </c>
      <c r="G2" s="6" t="b">
        <f>IF('Hoone üldandmed'!$B$4="",FALSE,IF(C2&gt;='Hoone üldandmed'!$B$4*1,TRUE,FALSE))</f>
        <v>0</v>
      </c>
      <c r="H2" s="4"/>
      <c r="I2" s="1">
        <f>COUNTIFS($C$1:C2,C2)</f>
        <v>2</v>
      </c>
      <c r="J2" s="4" t="s">
        <v>102</v>
      </c>
      <c r="L2" s="4" t="s">
        <v>148</v>
      </c>
      <c r="M2" s="4" t="s">
        <v>411</v>
      </c>
    </row>
    <row r="3" spans="1:13" x14ac:dyDescent="0.35">
      <c r="A3" s="3" t="s">
        <v>412</v>
      </c>
      <c r="C3" s="4">
        <f t="shared" ref="C3:C10" si="0">C2</f>
        <v>-5</v>
      </c>
      <c r="D3" s="4" t="s">
        <v>413</v>
      </c>
      <c r="E3" s="4" t="s">
        <v>72</v>
      </c>
      <c r="F3" s="6" t="str">
        <f>IF('Hoone üldandmed'!$B$4="","",IF(IF(C3&gt;='Hoone üldandmed'!$B$4*1,TRUE,FALSE),C3,""))</f>
        <v/>
      </c>
      <c r="G3" s="6" t="b">
        <f>IF('Hoone üldandmed'!$B$4="",FALSE,IF(C3&gt;='Hoone üldandmed'!$B$4*1,TRUE,FALSE))</f>
        <v>0</v>
      </c>
      <c r="H3" s="4"/>
      <c r="I3" s="1">
        <f>COUNTIFS($C$1:C3,C3)</f>
        <v>3</v>
      </c>
      <c r="J3" s="4" t="s">
        <v>72</v>
      </c>
      <c r="L3" s="4" t="s">
        <v>6</v>
      </c>
      <c r="M3" s="4" t="s">
        <v>414</v>
      </c>
    </row>
    <row r="4" spans="1:13" x14ac:dyDescent="0.35">
      <c r="A4" s="3" t="s">
        <v>415</v>
      </c>
      <c r="C4" s="4">
        <f t="shared" si="0"/>
        <v>-5</v>
      </c>
      <c r="D4" s="4" t="s">
        <v>416</v>
      </c>
      <c r="E4" s="4" t="s">
        <v>102</v>
      </c>
      <c r="F4" s="6" t="str">
        <f>IF('Hoone üldandmed'!$B$4="","",IF(IF(C4&gt;='Hoone üldandmed'!$B$4*1,TRUE,FALSE),C4,""))</f>
        <v/>
      </c>
      <c r="G4" s="6" t="b">
        <f>IF('Hoone üldandmed'!$B$4="",FALSE,IF(C4&gt;='Hoone üldandmed'!$B$4*1,TRUE,FALSE))</f>
        <v>0</v>
      </c>
      <c r="H4" s="4"/>
      <c r="I4" s="1">
        <f>COUNTIFS($C$1:C4,C4)</f>
        <v>4</v>
      </c>
      <c r="J4" s="4" t="s">
        <v>56</v>
      </c>
      <c r="L4" s="4" t="s">
        <v>417</v>
      </c>
      <c r="M4" s="4" t="s">
        <v>418</v>
      </c>
    </row>
    <row r="5" spans="1:13" x14ac:dyDescent="0.35">
      <c r="A5" s="3" t="s">
        <v>419</v>
      </c>
      <c r="C5" s="4">
        <f t="shared" si="0"/>
        <v>-5</v>
      </c>
      <c r="D5" s="4" t="s">
        <v>420</v>
      </c>
      <c r="E5" s="4"/>
      <c r="F5" s="6" t="str">
        <f>IF('Hoone üldandmed'!$B$4="","",IF(IF(C5&gt;='Hoone üldandmed'!$B$4*1,TRUE,FALSE),C5,""))</f>
        <v/>
      </c>
      <c r="G5" s="6" t="b">
        <f>IF('Hoone üldandmed'!$B$4="",FALSE,IF(C5&gt;='Hoone üldandmed'!$B$4*1,TRUE,FALSE))</f>
        <v>0</v>
      </c>
      <c r="H5" s="4"/>
      <c r="I5" s="1">
        <f>COUNTIFS($C$1:C5,C5)</f>
        <v>5</v>
      </c>
      <c r="J5" s="4" t="s">
        <v>406</v>
      </c>
      <c r="L5" s="4" t="s">
        <v>79</v>
      </c>
      <c r="M5" s="4" t="s">
        <v>421</v>
      </c>
    </row>
    <row r="6" spans="1:13" x14ac:dyDescent="0.35">
      <c r="A6" s="3" t="s">
        <v>422</v>
      </c>
      <c r="C6" s="4">
        <f t="shared" si="0"/>
        <v>-5</v>
      </c>
      <c r="D6" s="4" t="s">
        <v>423</v>
      </c>
      <c r="E6" s="4" t="s">
        <v>424</v>
      </c>
      <c r="F6" s="6" t="str">
        <f>IF('Hoone üldandmed'!$B$4="","",IF(IF(C6&gt;='Hoone üldandmed'!$B$4*1,TRUE,FALSE),C6,""))</f>
        <v/>
      </c>
      <c r="G6" s="6" t="b">
        <f>IF('Hoone üldandmed'!$B$4="",FALSE,IF(C6&gt;='Hoone üldandmed'!$B$4*1,TRUE,FALSE))</f>
        <v>0</v>
      </c>
      <c r="H6" s="4"/>
      <c r="I6" s="1">
        <f>COUNTIFS($C$1:C6,C6)</f>
        <v>6</v>
      </c>
      <c r="L6" s="4" t="s">
        <v>425</v>
      </c>
      <c r="M6" s="4" t="s">
        <v>426</v>
      </c>
    </row>
    <row r="7" spans="1:13" x14ac:dyDescent="0.35">
      <c r="A7" s="3" t="s">
        <v>55</v>
      </c>
      <c r="C7" s="4">
        <f t="shared" si="0"/>
        <v>-5</v>
      </c>
      <c r="D7" s="4" t="s">
        <v>427</v>
      </c>
      <c r="E7" s="4"/>
      <c r="F7" s="6" t="str">
        <f>IF('Hoone üldandmed'!$B$4="","",IF(IF(C7&gt;='Hoone üldandmed'!$B$4*1,TRUE,FALSE),C7,""))</f>
        <v/>
      </c>
      <c r="G7" s="6" t="b">
        <f>IF('Hoone üldandmed'!$B$4="",FALSE,IF(C7&gt;='Hoone üldandmed'!$B$4*1,TRUE,FALSE))</f>
        <v>0</v>
      </c>
      <c r="H7" s="4"/>
      <c r="I7" s="1">
        <f>COUNTIFS($C$1:C7,C7)</f>
        <v>7</v>
      </c>
    </row>
    <row r="8" spans="1:13" x14ac:dyDescent="0.35">
      <c r="A8" s="3" t="s">
        <v>147</v>
      </c>
      <c r="C8" s="4">
        <f>C7</f>
        <v>-5</v>
      </c>
      <c r="D8" s="4" t="s">
        <v>428</v>
      </c>
      <c r="E8" s="4"/>
      <c r="F8" s="6" t="str">
        <f>IF('Hoone üldandmed'!$B$4="","",IF(IF(C8&gt;='Hoone üldandmed'!$B$4*1,TRUE,FALSE),C8,""))</f>
        <v/>
      </c>
      <c r="G8" s="6" t="b">
        <f>IF('Hoone üldandmed'!$B$4="",FALSE,IF(C8&gt;='Hoone üldandmed'!$B$4*1,TRUE,FALSE))</f>
        <v>0</v>
      </c>
      <c r="H8" s="4"/>
      <c r="I8" s="1">
        <f>COUNTIFS($C$1:C8,C8)</f>
        <v>8</v>
      </c>
    </row>
    <row r="9" spans="1:13" x14ac:dyDescent="0.35">
      <c r="A9" s="3" t="s">
        <v>184</v>
      </c>
      <c r="C9" s="4">
        <f t="shared" si="0"/>
        <v>-5</v>
      </c>
      <c r="D9" s="4" t="s">
        <v>429</v>
      </c>
      <c r="E9" s="4" t="s">
        <v>262</v>
      </c>
      <c r="F9" s="6" t="str">
        <f>IF('Hoone üldandmed'!$B$4="","",IF(IF(C9&gt;='Hoone üldandmed'!$B$4*1,TRUE,FALSE),C9,""))</f>
        <v/>
      </c>
      <c r="G9" s="6" t="b">
        <f>IF('Hoone üldandmed'!$B$4="",FALSE,IF(C9&gt;='Hoone üldandmed'!$B$4*1,TRUE,FALSE))</f>
        <v>0</v>
      </c>
      <c r="H9" s="4"/>
      <c r="I9" s="1">
        <f>COUNTIFS($C$1:C9,C9)</f>
        <v>9</v>
      </c>
    </row>
    <row r="10" spans="1:13" x14ac:dyDescent="0.35">
      <c r="A10" s="3" t="s">
        <v>220</v>
      </c>
      <c r="C10" s="4">
        <f t="shared" si="0"/>
        <v>-5</v>
      </c>
      <c r="D10" s="4" t="s">
        <v>430</v>
      </c>
      <c r="E10" s="4" t="s">
        <v>406</v>
      </c>
      <c r="F10" s="6" t="str">
        <f>IF('Hoone üldandmed'!$B$4="","",IF(IF(C10&gt;='Hoone üldandmed'!$B$4*1,TRUE,FALSE),C10,""))</f>
        <v/>
      </c>
      <c r="G10" s="6" t="b">
        <f>IF('Hoone üldandmed'!$B$4="",FALSE,IF(C10&gt;='Hoone üldandmed'!$B$4*1,TRUE,FALSE))</f>
        <v>0</v>
      </c>
      <c r="H10" s="4"/>
    </row>
    <row r="11" spans="1:13" x14ac:dyDescent="0.35">
      <c r="A11" s="3" t="s">
        <v>238</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35">
      <c r="A12" s="3" t="s">
        <v>20</v>
      </c>
      <c r="C12" s="4">
        <f t="shared" si="1"/>
        <v>-4</v>
      </c>
      <c r="D12" s="4" t="s">
        <v>410</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35">
      <c r="A13" s="3" t="s">
        <v>431</v>
      </c>
      <c r="C13" s="4">
        <f t="shared" si="1"/>
        <v>-4</v>
      </c>
      <c r="D13" s="4" t="s">
        <v>413</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35">
      <c r="A14" s="3" t="s">
        <v>432</v>
      </c>
      <c r="C14" s="4">
        <f t="shared" si="1"/>
        <v>-4</v>
      </c>
      <c r="D14" s="4" t="s">
        <v>416</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35">
      <c r="A15" s="3" t="s">
        <v>433</v>
      </c>
      <c r="C15" s="4">
        <f t="shared" si="1"/>
        <v>-4</v>
      </c>
      <c r="D15" s="4" t="s">
        <v>420</v>
      </c>
      <c r="E15" s="4" t="str">
        <f>IF(E5=0,"",E5)</f>
        <v/>
      </c>
      <c r="F15" s="6" t="str">
        <f>IF('Hoone üldandmed'!$B$4="","",IF(IF(C15&gt;='Hoone üldandmed'!$B$4*1,TRUE,FALSE),C15,""))</f>
        <v/>
      </c>
      <c r="G15" s="6" t="b">
        <f>IF('Hoone üldandmed'!$B$4="",FALSE,IF(C15&gt;='Hoone üldandmed'!$B$4*1,TRUE,FALSE))</f>
        <v>0</v>
      </c>
      <c r="H15" s="4"/>
      <c r="I15" s="1">
        <f>COUNTIFS($C$1:C15,C15)</f>
        <v>5</v>
      </c>
    </row>
    <row r="16" spans="1:13" x14ac:dyDescent="0.35">
      <c r="A16" s="3" t="s">
        <v>434</v>
      </c>
      <c r="C16" s="4">
        <f t="shared" si="1"/>
        <v>-4</v>
      </c>
      <c r="D16" s="4" t="s">
        <v>423</v>
      </c>
      <c r="E16" s="4" t="s">
        <v>424</v>
      </c>
      <c r="F16" s="6" t="str">
        <f>IF('Hoone üldandmed'!$B$4="","",IF(IF(C16&gt;='Hoone üldandmed'!$B$4*1,TRUE,FALSE),C16,""))</f>
        <v/>
      </c>
      <c r="G16" s="6" t="b">
        <f>IF('Hoone üldandmed'!$B$4="",FALSE,IF(C16&gt;='Hoone üldandmed'!$B$4*1,TRUE,FALSE))</f>
        <v>0</v>
      </c>
      <c r="H16" s="4"/>
      <c r="I16" s="1">
        <f>COUNTIFS($C$1:C16,C16)</f>
        <v>6</v>
      </c>
    </row>
    <row r="17" spans="1:9" x14ac:dyDescent="0.35">
      <c r="A17" s="3" t="s">
        <v>435</v>
      </c>
      <c r="C17" s="4">
        <f t="shared" si="1"/>
        <v>-4</v>
      </c>
      <c r="D17" s="4" t="s">
        <v>427</v>
      </c>
      <c r="E17" s="4" t="str">
        <f>IF(E7=0,"",E7)</f>
        <v/>
      </c>
      <c r="F17" s="6" t="str">
        <f>IF('Hoone üldandmed'!$B$4="","",IF(IF(C17&gt;='Hoone üldandmed'!$B$4*1,TRUE,FALSE),C17,""))</f>
        <v/>
      </c>
      <c r="G17" s="6" t="b">
        <f>IF('Hoone üldandmed'!$B$4="",FALSE,IF(C17&gt;='Hoone üldandmed'!$B$4*1,TRUE,FALSE))</f>
        <v>0</v>
      </c>
      <c r="H17" s="4"/>
      <c r="I17" s="1">
        <f>COUNTIFS($C$1:C17,C17)</f>
        <v>7</v>
      </c>
    </row>
    <row r="18" spans="1:9" x14ac:dyDescent="0.35">
      <c r="A18" s="3" t="s">
        <v>436</v>
      </c>
      <c r="C18" s="4">
        <f t="shared" si="1"/>
        <v>-4</v>
      </c>
      <c r="D18" s="4" t="s">
        <v>428</v>
      </c>
      <c r="E18" s="4" t="str">
        <f>IF(E8=0,"",E8)</f>
        <v/>
      </c>
      <c r="F18" s="6" t="str">
        <f>IF('Hoone üldandmed'!$B$4="","",IF(IF(C18&gt;='Hoone üldandmed'!$B$4*1,TRUE,FALSE),C18,""))</f>
        <v/>
      </c>
      <c r="G18" s="6" t="b">
        <f>IF('Hoone üldandmed'!$B$4="",FALSE,IF(C18&gt;='Hoone üldandmed'!$B$4*1,TRUE,FALSE))</f>
        <v>0</v>
      </c>
      <c r="H18" s="4"/>
      <c r="I18" s="1">
        <f>COUNTIFS($C$1:C18,C18)</f>
        <v>8</v>
      </c>
    </row>
    <row r="19" spans="1:9" x14ac:dyDescent="0.35">
      <c r="A19" s="3" t="s">
        <v>437</v>
      </c>
      <c r="C19" s="4">
        <f t="shared" si="1"/>
        <v>-4</v>
      </c>
      <c r="D19" s="4" t="s">
        <v>429</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35">
      <c r="A20" s="3" t="s">
        <v>438</v>
      </c>
      <c r="C20" s="4">
        <f t="shared" si="1"/>
        <v>-4</v>
      </c>
      <c r="D20" s="4" t="s">
        <v>430</v>
      </c>
      <c r="E20" s="4" t="s">
        <v>406</v>
      </c>
      <c r="F20" s="6" t="str">
        <f>IF('Hoone üldandmed'!$B$4="","",IF(IF(C20&gt;='Hoone üldandmed'!$B$4*1,TRUE,FALSE),C20,""))</f>
        <v/>
      </c>
      <c r="G20" s="6" t="b">
        <f>IF('Hoone üldandmed'!$B$4="",FALSE,IF(C20&gt;='Hoone üldandmed'!$B$4*1,TRUE,FALSE))</f>
        <v>0</v>
      </c>
      <c r="H20" s="4"/>
    </row>
    <row r="21" spans="1:9" x14ac:dyDescent="0.35">
      <c r="A21" s="3" t="s">
        <v>439</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35">
      <c r="A22" s="3" t="s">
        <v>440</v>
      </c>
      <c r="C22" s="4">
        <f t="shared" si="1"/>
        <v>-3</v>
      </c>
      <c r="D22" s="4" t="s">
        <v>410</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35">
      <c r="A23" s="3" t="s">
        <v>441</v>
      </c>
      <c r="C23" s="4">
        <f t="shared" si="1"/>
        <v>-3</v>
      </c>
      <c r="D23" s="4" t="s">
        <v>413</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35">
      <c r="A24" s="3" t="s">
        <v>442</v>
      </c>
      <c r="C24" s="4">
        <f t="shared" si="1"/>
        <v>-3</v>
      </c>
      <c r="D24" s="4" t="s">
        <v>416</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35">
      <c r="A25" s="3" t="s">
        <v>443</v>
      </c>
      <c r="C25" s="4">
        <f t="shared" si="1"/>
        <v>-3</v>
      </c>
      <c r="D25" s="4" t="s">
        <v>420</v>
      </c>
      <c r="E25" s="4" t="str">
        <f>IF(E15=0,"",E15)</f>
        <v/>
      </c>
      <c r="F25" s="6" t="str">
        <f>IF('Hoone üldandmed'!$B$4="","",IF(IF(C25&gt;='Hoone üldandmed'!$B$4*1,TRUE,FALSE),C25,""))</f>
        <v/>
      </c>
      <c r="G25" s="6" t="b">
        <f>IF('Hoone üldandmed'!$B$4="",FALSE,IF(C25&gt;='Hoone üldandmed'!$B$4*1,TRUE,FALSE))</f>
        <v>0</v>
      </c>
      <c r="H25" s="4"/>
      <c r="I25" s="1">
        <f>COUNTIFS($C$1:C25,C25)</f>
        <v>5</v>
      </c>
    </row>
    <row r="26" spans="1:9" x14ac:dyDescent="0.35">
      <c r="A26" s="3" t="s">
        <v>444</v>
      </c>
      <c r="C26" s="4">
        <f t="shared" si="1"/>
        <v>-3</v>
      </c>
      <c r="D26" s="4" t="s">
        <v>423</v>
      </c>
      <c r="E26" s="4" t="s">
        <v>424</v>
      </c>
      <c r="F26" s="6" t="str">
        <f>IF('Hoone üldandmed'!$B$4="","",IF(IF(C26&gt;='Hoone üldandmed'!$B$4*1,TRUE,FALSE),C26,""))</f>
        <v/>
      </c>
      <c r="G26" s="6" t="b">
        <f>IF('Hoone üldandmed'!$B$4="",FALSE,IF(C26&gt;='Hoone üldandmed'!$B$4*1,TRUE,FALSE))</f>
        <v>0</v>
      </c>
      <c r="H26" s="4"/>
      <c r="I26" s="1">
        <f>COUNTIFS($C$1:C26,C26)</f>
        <v>6</v>
      </c>
    </row>
    <row r="27" spans="1:9" x14ac:dyDescent="0.35">
      <c r="C27" s="4">
        <f t="shared" si="1"/>
        <v>-3</v>
      </c>
      <c r="D27" s="4" t="s">
        <v>427</v>
      </c>
      <c r="E27" s="4" t="str">
        <f>IF(E17=0,"",E17)</f>
        <v/>
      </c>
      <c r="F27" s="6" t="str">
        <f>IF('Hoone üldandmed'!$B$4="","",IF(IF(C27&gt;='Hoone üldandmed'!$B$4*1,TRUE,FALSE),C27,""))</f>
        <v/>
      </c>
      <c r="G27" s="6" t="b">
        <f>IF('Hoone üldandmed'!$B$4="",FALSE,IF(C27&gt;='Hoone üldandmed'!$B$4*1,TRUE,FALSE))</f>
        <v>0</v>
      </c>
      <c r="H27" s="4"/>
      <c r="I27" s="1">
        <f>COUNTIFS($C$1:C27,C27)</f>
        <v>7</v>
      </c>
    </row>
    <row r="28" spans="1:9" x14ac:dyDescent="0.35">
      <c r="C28" s="4">
        <f t="shared" si="1"/>
        <v>-3</v>
      </c>
      <c r="D28" s="4" t="s">
        <v>428</v>
      </c>
      <c r="E28" s="4" t="str">
        <f>IF(E18=0,"",E18)</f>
        <v/>
      </c>
      <c r="F28" s="6" t="str">
        <f>IF('Hoone üldandmed'!$B$4="","",IF(IF(C28&gt;='Hoone üldandmed'!$B$4*1,TRUE,FALSE),C28,""))</f>
        <v/>
      </c>
      <c r="G28" s="6" t="b">
        <f>IF('Hoone üldandmed'!$B$4="",FALSE,IF(C28&gt;='Hoone üldandmed'!$B$4*1,TRUE,FALSE))</f>
        <v>0</v>
      </c>
      <c r="H28" s="4"/>
      <c r="I28" s="1">
        <f>COUNTIFS($C$1:C28,C28)</f>
        <v>8</v>
      </c>
    </row>
    <row r="29" spans="1:9" x14ac:dyDescent="0.35">
      <c r="C29" s="4">
        <f t="shared" si="1"/>
        <v>-3</v>
      </c>
      <c r="D29" s="4" t="s">
        <v>429</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35">
      <c r="C30" s="4">
        <f t="shared" si="1"/>
        <v>-3</v>
      </c>
      <c r="D30" s="4" t="s">
        <v>430</v>
      </c>
      <c r="E30" s="4" t="s">
        <v>406</v>
      </c>
      <c r="F30" s="6" t="str">
        <f>IF('Hoone üldandmed'!$B$4="","",IF(IF(C30&gt;='Hoone üldandmed'!$B$4*1,TRUE,FALSE),C30,""))</f>
        <v/>
      </c>
      <c r="G30" s="6" t="b">
        <f>IF('Hoone üldandmed'!$B$4="",FALSE,IF(C30&gt;='Hoone üldandmed'!$B$4*1,TRUE,FALSE))</f>
        <v>0</v>
      </c>
      <c r="H30" s="4"/>
    </row>
    <row r="31" spans="1:9" x14ac:dyDescent="0.3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35">
      <c r="C32" s="4">
        <f t="shared" si="1"/>
        <v>-2</v>
      </c>
      <c r="D32" s="4" t="s">
        <v>410</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35">
      <c r="C33" s="4">
        <f t="shared" si="1"/>
        <v>-2</v>
      </c>
      <c r="D33" s="4" t="s">
        <v>413</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35">
      <c r="C34" s="4">
        <f t="shared" si="1"/>
        <v>-2</v>
      </c>
      <c r="D34" s="4" t="s">
        <v>416</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35">
      <c r="C35" s="4">
        <f t="shared" si="1"/>
        <v>-2</v>
      </c>
      <c r="D35" s="4" t="s">
        <v>420</v>
      </c>
      <c r="E35" s="4" t="str">
        <f>IF(E25=0,"",E25)</f>
        <v/>
      </c>
      <c r="F35" s="6" t="str">
        <f>IF('Hoone üldandmed'!$B$4="","",IF(IF(C35&gt;='Hoone üldandmed'!$B$4*1,TRUE,FALSE),C35,""))</f>
        <v/>
      </c>
      <c r="G35" s="6" t="b">
        <f>IF('Hoone üldandmed'!$B$4="",FALSE,IF(C35&gt;='Hoone üldandmed'!$B$4*1,TRUE,FALSE))</f>
        <v>0</v>
      </c>
      <c r="H35" s="4"/>
      <c r="I35" s="1">
        <f>COUNTIFS($C$1:C35,C35)</f>
        <v>5</v>
      </c>
    </row>
    <row r="36" spans="3:9" x14ac:dyDescent="0.35">
      <c r="C36" s="4">
        <f t="shared" si="1"/>
        <v>-2</v>
      </c>
      <c r="D36" s="4" t="s">
        <v>423</v>
      </c>
      <c r="E36" s="4" t="s">
        <v>424</v>
      </c>
      <c r="F36" s="6" t="str">
        <f>IF('Hoone üldandmed'!$B$4="","",IF(IF(C36&gt;='Hoone üldandmed'!$B$4*1,TRUE,FALSE),C36,""))</f>
        <v/>
      </c>
      <c r="G36" s="6" t="b">
        <f>IF('Hoone üldandmed'!$B$4="",FALSE,IF(C36&gt;='Hoone üldandmed'!$B$4*1,TRUE,FALSE))</f>
        <v>0</v>
      </c>
      <c r="H36" s="4"/>
      <c r="I36" s="1">
        <f>COUNTIFS($C$1:C36,C36)</f>
        <v>6</v>
      </c>
    </row>
    <row r="37" spans="3:9" x14ac:dyDescent="0.35">
      <c r="C37" s="4">
        <f t="shared" si="1"/>
        <v>-2</v>
      </c>
      <c r="D37" s="4" t="s">
        <v>427</v>
      </c>
      <c r="E37" s="4" t="str">
        <f>IF(E27=0,"",E27)</f>
        <v/>
      </c>
      <c r="F37" s="6" t="str">
        <f>IF('Hoone üldandmed'!$B$4="","",IF(IF(C37&gt;='Hoone üldandmed'!$B$4*1,TRUE,FALSE),C37,""))</f>
        <v/>
      </c>
      <c r="G37" s="6" t="b">
        <f>IF('Hoone üldandmed'!$B$4="",FALSE,IF(C37&gt;='Hoone üldandmed'!$B$4*1,TRUE,FALSE))</f>
        <v>0</v>
      </c>
      <c r="H37" s="4"/>
      <c r="I37" s="1">
        <f>COUNTIFS($C$1:C37,C37)</f>
        <v>7</v>
      </c>
    </row>
    <row r="38" spans="3:9" x14ac:dyDescent="0.35">
      <c r="C38" s="4">
        <f t="shared" si="1"/>
        <v>-2</v>
      </c>
      <c r="D38" s="4" t="s">
        <v>428</v>
      </c>
      <c r="E38" s="4" t="str">
        <f>IF(E28=0,"",E28)</f>
        <v/>
      </c>
      <c r="F38" s="6" t="str">
        <f>IF('Hoone üldandmed'!$B$4="","",IF(IF(C38&gt;='Hoone üldandmed'!$B$4*1,TRUE,FALSE),C38,""))</f>
        <v/>
      </c>
      <c r="G38" s="6" t="b">
        <f>IF('Hoone üldandmed'!$B$4="",FALSE,IF(C38&gt;='Hoone üldandmed'!$B$4*1,TRUE,FALSE))</f>
        <v>0</v>
      </c>
      <c r="H38" s="4"/>
      <c r="I38" s="1">
        <f>COUNTIFS($C$1:C38,C38)</f>
        <v>8</v>
      </c>
    </row>
    <row r="39" spans="3:9" x14ac:dyDescent="0.35">
      <c r="C39" s="4">
        <f t="shared" si="1"/>
        <v>-2</v>
      </c>
      <c r="D39" s="4" t="s">
        <v>429</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35">
      <c r="C40" s="4">
        <f t="shared" si="1"/>
        <v>-2</v>
      </c>
      <c r="D40" s="4" t="s">
        <v>430</v>
      </c>
      <c r="E40" s="4" t="s">
        <v>406</v>
      </c>
      <c r="F40" s="6" t="str">
        <f>IF('Hoone üldandmed'!$B$4="","",IF(IF(C40&gt;='Hoone üldandmed'!$B$4*1,TRUE,FALSE),C40,""))</f>
        <v/>
      </c>
      <c r="G40" s="6" t="b">
        <f>IF('Hoone üldandmed'!$B$4="",FALSE,IF(C40&gt;='Hoone üldandmed'!$B$4*1,TRUE,FALSE))</f>
        <v>0</v>
      </c>
      <c r="H40" s="4"/>
    </row>
    <row r="41" spans="3:9" x14ac:dyDescent="0.3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35">
      <c r="C42" s="4">
        <f t="shared" si="1"/>
        <v>-1</v>
      </c>
      <c r="D42" s="4" t="s">
        <v>410</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35">
      <c r="C43" s="4">
        <f t="shared" ref="C43:C66" si="2">C33+1</f>
        <v>-1</v>
      </c>
      <c r="D43" s="4" t="s">
        <v>413</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35">
      <c r="C44" s="4">
        <f t="shared" si="2"/>
        <v>-1</v>
      </c>
      <c r="D44" s="4" t="s">
        <v>416</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35">
      <c r="C45" s="4">
        <f t="shared" si="2"/>
        <v>-1</v>
      </c>
      <c r="D45" s="4" t="s">
        <v>420</v>
      </c>
      <c r="E45" s="4" t="str">
        <f>IF(E35=0,"",E35)</f>
        <v/>
      </c>
      <c r="F45" s="6" t="str">
        <f>IF('Hoone üldandmed'!$B$4="","",IF(IF(C45&gt;='Hoone üldandmed'!$B$4*1,TRUE,FALSE),C45,""))</f>
        <v/>
      </c>
      <c r="G45" s="6" t="b">
        <f>IF('Hoone üldandmed'!$B$4="",FALSE,IF(C45&gt;='Hoone üldandmed'!$B$4*1,TRUE,FALSE))</f>
        <v>0</v>
      </c>
      <c r="H45" s="4"/>
      <c r="I45" s="1">
        <f>COUNTIFS($C$1:C45,C45)</f>
        <v>5</v>
      </c>
    </row>
    <row r="46" spans="3:9" x14ac:dyDescent="0.35">
      <c r="C46" s="4">
        <f t="shared" si="2"/>
        <v>-1</v>
      </c>
      <c r="D46" s="4" t="s">
        <v>423</v>
      </c>
      <c r="E46" s="4" t="s">
        <v>424</v>
      </c>
      <c r="F46" s="6" t="str">
        <f>IF('Hoone üldandmed'!$B$4="","",IF(IF(C46&gt;='Hoone üldandmed'!$B$4*1,TRUE,FALSE),C46,""))</f>
        <v/>
      </c>
      <c r="G46" s="6" t="b">
        <f>IF('Hoone üldandmed'!$B$4="",FALSE,IF(C46&gt;='Hoone üldandmed'!$B$4*1,TRUE,FALSE))</f>
        <v>0</v>
      </c>
      <c r="H46" s="4"/>
      <c r="I46" s="1">
        <f>COUNTIFS($C$1:C46,C46)</f>
        <v>6</v>
      </c>
    </row>
    <row r="47" spans="3:9" x14ac:dyDescent="0.35">
      <c r="C47" s="4">
        <f t="shared" si="2"/>
        <v>-1</v>
      </c>
      <c r="D47" s="4" t="s">
        <v>427</v>
      </c>
      <c r="E47" s="4" t="str">
        <f>IF(E37=0,"",E37)</f>
        <v/>
      </c>
      <c r="F47" s="6" t="str">
        <f>IF('Hoone üldandmed'!$B$4="","",IF(IF(C47&gt;='Hoone üldandmed'!$B$4*1,TRUE,FALSE),C47,""))</f>
        <v/>
      </c>
      <c r="G47" s="6" t="b">
        <f>IF('Hoone üldandmed'!$B$4="",FALSE,IF(C47&gt;='Hoone üldandmed'!$B$4*1,TRUE,FALSE))</f>
        <v>0</v>
      </c>
      <c r="H47" s="4"/>
      <c r="I47" s="1">
        <f>COUNTIFS($C$1:C47,C47)</f>
        <v>7</v>
      </c>
    </row>
    <row r="48" spans="3:9" x14ac:dyDescent="0.35">
      <c r="C48" s="4">
        <f t="shared" si="2"/>
        <v>-1</v>
      </c>
      <c r="D48" s="4" t="s">
        <v>428</v>
      </c>
      <c r="E48" s="4" t="str">
        <f>IF(E38=0,"",E38)</f>
        <v/>
      </c>
      <c r="F48" s="6" t="str">
        <f>IF('Hoone üldandmed'!$B$4="","",IF(IF(C48&gt;='Hoone üldandmed'!$B$4*1,TRUE,FALSE),C48,""))</f>
        <v/>
      </c>
      <c r="G48" s="6" t="b">
        <f>IF('Hoone üldandmed'!$B$4="",FALSE,IF(C48&gt;='Hoone üldandmed'!$B$4*1,TRUE,FALSE))</f>
        <v>0</v>
      </c>
      <c r="H48" s="4"/>
      <c r="I48" s="1">
        <f>COUNTIFS($C$1:C48,C48)</f>
        <v>8</v>
      </c>
    </row>
    <row r="49" spans="3:9" x14ac:dyDescent="0.35">
      <c r="C49" s="4">
        <f t="shared" si="2"/>
        <v>-1</v>
      </c>
      <c r="D49" s="4" t="s">
        <v>429</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35">
      <c r="C50" s="4">
        <f t="shared" si="2"/>
        <v>-1</v>
      </c>
      <c r="D50" s="4" t="s">
        <v>430</v>
      </c>
      <c r="E50" s="4" t="s">
        <v>406</v>
      </c>
      <c r="F50" s="6" t="str">
        <f>IF('Hoone üldandmed'!$B$4="","",IF(IF(C50&gt;='Hoone üldandmed'!$B$4*1,TRUE,FALSE),C50,""))</f>
        <v/>
      </c>
      <c r="G50" s="6" t="b">
        <f>IF('Hoone üldandmed'!$B$4="",FALSE,IF(C50&gt;='Hoone üldandmed'!$B$4*1,TRUE,FALSE))</f>
        <v>0</v>
      </c>
      <c r="H50" s="4"/>
    </row>
    <row r="51" spans="3:9" x14ac:dyDescent="0.3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35">
      <c r="C52" s="4">
        <f t="shared" si="2"/>
        <v>0</v>
      </c>
      <c r="D52" s="4" t="s">
        <v>410</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35">
      <c r="C53" s="4">
        <f t="shared" si="2"/>
        <v>0</v>
      </c>
      <c r="D53" s="4" t="s">
        <v>413</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35">
      <c r="C54" s="4">
        <f t="shared" si="2"/>
        <v>0</v>
      </c>
      <c r="D54" s="4" t="s">
        <v>416</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35">
      <c r="C55" s="4">
        <f t="shared" si="2"/>
        <v>0</v>
      </c>
      <c r="D55" s="4" t="s">
        <v>420</v>
      </c>
      <c r="E55" s="4" t="str">
        <f>IF(E45=0,"",E45)</f>
        <v/>
      </c>
      <c r="F55" s="6" t="str">
        <f>IF('Hoone üldandmed'!$B$4="","",IF(IF(C55&gt;='Hoone üldandmed'!$B$4*1,TRUE,FALSE),C55,""))</f>
        <v/>
      </c>
      <c r="G55" s="6" t="b">
        <f>IF('Hoone üldandmed'!$B$4="",FALSE,IF(C55&gt;='Hoone üldandmed'!$B$4*1,TRUE,FALSE))</f>
        <v>0</v>
      </c>
      <c r="H55" s="4"/>
      <c r="I55" s="1">
        <f>COUNTIFS($C$1:C55,C55)</f>
        <v>5</v>
      </c>
    </row>
    <row r="56" spans="3:9" x14ac:dyDescent="0.35">
      <c r="C56" s="4">
        <f t="shared" si="2"/>
        <v>0</v>
      </c>
      <c r="D56" s="4" t="s">
        <v>423</v>
      </c>
      <c r="E56" s="4" t="s">
        <v>424</v>
      </c>
      <c r="F56" s="6" t="str">
        <f>IF('Hoone üldandmed'!$B$4="","",IF(IF(C56&gt;='Hoone üldandmed'!$B$4*1,TRUE,FALSE),C56,""))</f>
        <v/>
      </c>
      <c r="G56" s="6" t="b">
        <f>IF('Hoone üldandmed'!$B$4="",FALSE,IF(C56&gt;='Hoone üldandmed'!$B$4*1,TRUE,FALSE))</f>
        <v>0</v>
      </c>
      <c r="H56" s="4"/>
      <c r="I56" s="1">
        <f>COUNTIFS($C$1:C56,C56)</f>
        <v>6</v>
      </c>
    </row>
    <row r="57" spans="3:9" x14ac:dyDescent="0.35">
      <c r="C57" s="4">
        <f t="shared" si="2"/>
        <v>0</v>
      </c>
      <c r="D57" s="4" t="s">
        <v>427</v>
      </c>
      <c r="E57" s="4" t="str">
        <f>IF(E47=0,"",E47)</f>
        <v/>
      </c>
      <c r="F57" s="6" t="str">
        <f>IF('Hoone üldandmed'!$B$4="","",IF(IF(C57&gt;='Hoone üldandmed'!$B$4*1,TRUE,FALSE),C57,""))</f>
        <v/>
      </c>
      <c r="G57" s="6" t="b">
        <f>IF('Hoone üldandmed'!$B$4="",FALSE,IF(C57&gt;='Hoone üldandmed'!$B$4*1,TRUE,FALSE))</f>
        <v>0</v>
      </c>
      <c r="H57" s="4"/>
      <c r="I57" s="1">
        <f>COUNTIFS($C$1:C57,C57)</f>
        <v>7</v>
      </c>
    </row>
    <row r="58" spans="3:9" x14ac:dyDescent="0.35">
      <c r="C58" s="4">
        <f t="shared" si="2"/>
        <v>0</v>
      </c>
      <c r="D58" s="4" t="s">
        <v>428</v>
      </c>
      <c r="E58" s="4" t="str">
        <f>IF(E48=0,"",E48)</f>
        <v/>
      </c>
      <c r="F58" s="6" t="str">
        <f>IF('Hoone üldandmed'!$B$4="","",IF(IF(C58&gt;='Hoone üldandmed'!$B$4*1,TRUE,FALSE),C58,""))</f>
        <v/>
      </c>
      <c r="G58" s="6" t="b">
        <f>IF('Hoone üldandmed'!$B$4="",FALSE,IF(C58&gt;='Hoone üldandmed'!$B$4*1,TRUE,FALSE))</f>
        <v>0</v>
      </c>
      <c r="H58" s="4"/>
      <c r="I58" s="1">
        <f>COUNTIFS($C$1:C58,C58)</f>
        <v>8</v>
      </c>
    </row>
    <row r="59" spans="3:9" x14ac:dyDescent="0.35">
      <c r="C59" s="4">
        <f t="shared" si="2"/>
        <v>0</v>
      </c>
      <c r="D59" s="4" t="s">
        <v>429</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35">
      <c r="C60" s="4">
        <f t="shared" si="2"/>
        <v>0</v>
      </c>
      <c r="D60" s="4" t="s">
        <v>430</v>
      </c>
      <c r="E60" s="4" t="s">
        <v>406</v>
      </c>
      <c r="F60" s="6" t="str">
        <f>IF('Hoone üldandmed'!$B$4="","",IF(IF(C60&gt;='Hoone üldandmed'!$B$4*1,TRUE,FALSE),C60,""))</f>
        <v/>
      </c>
      <c r="G60" s="6" t="b">
        <f>IF('Hoone üldandmed'!$B$4="",FALSE,IF(C60&gt;='Hoone üldandmed'!$B$4*1,TRUE,FALSE))</f>
        <v>0</v>
      </c>
      <c r="H60" s="4"/>
    </row>
    <row r="61" spans="3:9" x14ac:dyDescent="0.3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35">
      <c r="C62" s="4">
        <f t="shared" si="2"/>
        <v>1</v>
      </c>
      <c r="D62" s="4" t="s">
        <v>410</v>
      </c>
      <c r="E62" s="4" t="str">
        <f>IF(E52=0,"",E52)</f>
        <v>ÜÜRITAV PIND</v>
      </c>
      <c r="F62" s="7">
        <f>IF(IF(C62&lt;='Hoone üldandmed'!$B$3*1,TRUE,FALSE),C62,"")</f>
        <v>1</v>
      </c>
      <c r="G62" s="7" t="b">
        <f>IF(C62&lt;='Hoone üldandmed'!$B$3*1,TRUE,FALSE)</f>
        <v>1</v>
      </c>
      <c r="H62" s="4"/>
      <c r="I62" s="1">
        <f>COUNTIFS($C$1:C62,C62)</f>
        <v>2</v>
      </c>
    </row>
    <row r="63" spans="3:9" x14ac:dyDescent="0.35">
      <c r="C63" s="4">
        <f t="shared" si="2"/>
        <v>1</v>
      </c>
      <c r="D63" s="4" t="s">
        <v>413</v>
      </c>
      <c r="E63" s="4" t="str">
        <f>IF(E53=0,"",E53)</f>
        <v>VERTIKAALSETE ÜHENDUSTEEDE PIND</v>
      </c>
      <c r="F63" s="7">
        <f>IF(IF(C63&lt;='Hoone üldandmed'!$B$3*1,TRUE,FALSE),C63,"")</f>
        <v>1</v>
      </c>
      <c r="G63" s="7" t="b">
        <f>IF(C63&lt;='Hoone üldandmed'!$B$3*1,TRUE,FALSE)</f>
        <v>1</v>
      </c>
      <c r="H63" s="4"/>
      <c r="I63" s="1">
        <f>COUNTIFS($C$1:C63,C63)</f>
        <v>3</v>
      </c>
    </row>
    <row r="64" spans="3:9" x14ac:dyDescent="0.35">
      <c r="C64" s="4">
        <f t="shared" si="2"/>
        <v>1</v>
      </c>
      <c r="D64" s="4" t="s">
        <v>416</v>
      </c>
      <c r="E64" s="4" t="str">
        <f>IF(E54=0,"",E54)</f>
        <v>TEHNOPIND</v>
      </c>
      <c r="F64" s="7">
        <f>IF(IF(C64&lt;='Hoone üldandmed'!$B$3*1,TRUE,FALSE),C64,"")</f>
        <v>1</v>
      </c>
      <c r="G64" s="7" t="b">
        <f>IF(C64&lt;='Hoone üldandmed'!$B$3*1,TRUE,FALSE)</f>
        <v>1</v>
      </c>
      <c r="H64" s="4"/>
      <c r="I64" s="1">
        <f>COUNTIFS($C$1:C64,C64)</f>
        <v>4</v>
      </c>
    </row>
    <row r="65" spans="3:9" x14ac:dyDescent="0.35">
      <c r="C65" s="4">
        <f t="shared" si="2"/>
        <v>1</v>
      </c>
      <c r="D65" s="4" t="s">
        <v>420</v>
      </c>
      <c r="E65" s="4" t="str">
        <f>IF(E55=0,"",E55)</f>
        <v/>
      </c>
      <c r="F65" s="7">
        <f>IF(IF(C65&lt;='Hoone üldandmed'!$B$3*1,TRUE,FALSE),C65,"")</f>
        <v>1</v>
      </c>
      <c r="G65" s="7" t="b">
        <f>IF(C65&lt;='Hoone üldandmed'!$B$3*1,TRUE,FALSE)</f>
        <v>1</v>
      </c>
      <c r="H65" s="4"/>
      <c r="I65" s="1">
        <f>COUNTIFS($C$1:C65,C65)</f>
        <v>5</v>
      </c>
    </row>
    <row r="66" spans="3:9" x14ac:dyDescent="0.35">
      <c r="C66" s="4">
        <f t="shared" si="2"/>
        <v>1</v>
      </c>
      <c r="D66" s="4" t="s">
        <v>423</v>
      </c>
      <c r="E66" s="4" t="s">
        <v>424</v>
      </c>
      <c r="F66" s="7">
        <f>IF(IF(C66&lt;='Hoone üldandmed'!$B$3*1,TRUE,FALSE),C66,"")</f>
        <v>1</v>
      </c>
      <c r="G66" s="7" t="b">
        <f>IF(C66&lt;='Hoone üldandmed'!$B$3*1,TRUE,FALSE)</f>
        <v>1</v>
      </c>
      <c r="H66" s="4"/>
      <c r="I66" s="1">
        <f>COUNTIFS($C$1:C66,C66)</f>
        <v>6</v>
      </c>
    </row>
    <row r="67" spans="3:9" x14ac:dyDescent="0.35">
      <c r="C67" s="4">
        <f t="shared" ref="C67:C76" si="3">C57+1</f>
        <v>1</v>
      </c>
      <c r="D67" s="4" t="s">
        <v>427</v>
      </c>
      <c r="E67" s="4" t="str">
        <f>IF(E57=0,"",E57)</f>
        <v/>
      </c>
      <c r="F67" s="7">
        <f>IF(IF(C67&lt;='Hoone üldandmed'!$B$3*1,TRUE,FALSE),C67,"")</f>
        <v>1</v>
      </c>
      <c r="G67" s="7" t="b">
        <f>IF(C67&lt;='Hoone üldandmed'!$B$3*1,TRUE,FALSE)</f>
        <v>1</v>
      </c>
      <c r="H67" s="4"/>
      <c r="I67" s="1">
        <f>COUNTIFS($C$1:C67,C67)</f>
        <v>7</v>
      </c>
    </row>
    <row r="68" spans="3:9" x14ac:dyDescent="0.35">
      <c r="C68" s="4">
        <f t="shared" si="3"/>
        <v>1</v>
      </c>
      <c r="D68" s="4" t="s">
        <v>428</v>
      </c>
      <c r="E68" s="4" t="str">
        <f>IF(E58=0,"",E58)</f>
        <v/>
      </c>
      <c r="F68" s="7">
        <f>IF(IF(C68&lt;='Hoone üldandmed'!$B$3*1,TRUE,FALSE),C68,"")</f>
        <v>1</v>
      </c>
      <c r="G68" s="7" t="b">
        <f>IF(C68&lt;='Hoone üldandmed'!$B$3*1,TRUE,FALSE)</f>
        <v>1</v>
      </c>
      <c r="H68" s="4"/>
      <c r="I68" s="1">
        <f>COUNTIFS($C$1:C68,C68)</f>
        <v>8</v>
      </c>
    </row>
    <row r="69" spans="3:9" x14ac:dyDescent="0.35">
      <c r="C69" s="4">
        <f t="shared" si="3"/>
        <v>1</v>
      </c>
      <c r="D69" s="4" t="s">
        <v>429</v>
      </c>
      <c r="E69" s="4" t="str">
        <f>IF(E59=0,"",E59)</f>
        <v>KORRUSE AVATUD NETOPIND</v>
      </c>
      <c r="F69" s="7">
        <f>IF(IF(C69&lt;='Hoone üldandmed'!$B$3*1,TRUE,FALSE),C69,"")</f>
        <v>1</v>
      </c>
      <c r="G69" s="7" t="b">
        <f>IF(C69&lt;='Hoone üldandmed'!$B$3*1,TRUE,FALSE)</f>
        <v>1</v>
      </c>
      <c r="H69" s="4"/>
      <c r="I69" s="1">
        <f>COUNTIFS($C$1:C69,C69)</f>
        <v>9</v>
      </c>
    </row>
    <row r="70" spans="3:9" x14ac:dyDescent="0.35">
      <c r="C70" s="4">
        <f t="shared" si="3"/>
        <v>1</v>
      </c>
      <c r="D70" s="4" t="s">
        <v>430</v>
      </c>
      <c r="E70" s="4" t="s">
        <v>406</v>
      </c>
      <c r="F70" s="7">
        <f>IF(IF(C70&lt;='Hoone üldandmed'!$B$3*1,TRUE,FALSE),C70,"")</f>
        <v>1</v>
      </c>
      <c r="G70" s="7" t="b">
        <f>IF(C70&lt;='Hoone üldandmed'!$B$3*1,TRUE,FALSE)</f>
        <v>1</v>
      </c>
      <c r="H70" s="4"/>
    </row>
    <row r="71" spans="3:9" x14ac:dyDescent="0.3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35">
      <c r="C72" s="4">
        <f t="shared" si="3"/>
        <v>2</v>
      </c>
      <c r="D72" s="4" t="s">
        <v>410</v>
      </c>
      <c r="E72" s="4" t="str">
        <f>IF(E62=0,"",E62)</f>
        <v>ÜÜRITAV PIND</v>
      </c>
      <c r="F72" s="7">
        <f>IF(IF(C72&lt;='Hoone üldandmed'!$B$3*1,TRUE,FALSE),C72,"")</f>
        <v>2</v>
      </c>
      <c r="G72" s="7" t="b">
        <f>IF(C72&lt;='Hoone üldandmed'!$B$3*1,TRUE,FALSE)</f>
        <v>1</v>
      </c>
      <c r="H72" s="4"/>
      <c r="I72" s="1">
        <f>COUNTIFS($C$1:C72,C72)</f>
        <v>2</v>
      </c>
    </row>
    <row r="73" spans="3:9" x14ac:dyDescent="0.35">
      <c r="C73" s="4">
        <f t="shared" si="3"/>
        <v>2</v>
      </c>
      <c r="D73" s="4" t="s">
        <v>413</v>
      </c>
      <c r="E73" s="4" t="str">
        <f>IF(E63=0,"",E63)</f>
        <v>VERTIKAALSETE ÜHENDUSTEEDE PIND</v>
      </c>
      <c r="F73" s="7">
        <f>IF(IF(C73&lt;='Hoone üldandmed'!$B$3*1,TRUE,FALSE),C73,"")</f>
        <v>2</v>
      </c>
      <c r="G73" s="7" t="b">
        <f>IF(C73&lt;='Hoone üldandmed'!$B$3*1,TRUE,FALSE)</f>
        <v>1</v>
      </c>
      <c r="H73" s="4"/>
      <c r="I73" s="1">
        <f>COUNTIFS($C$1:C73,C73)</f>
        <v>3</v>
      </c>
    </row>
    <row r="74" spans="3:9" x14ac:dyDescent="0.35">
      <c r="C74" s="4">
        <f t="shared" si="3"/>
        <v>2</v>
      </c>
      <c r="D74" s="4" t="s">
        <v>416</v>
      </c>
      <c r="E74" s="4" t="str">
        <f>IF(E64=0,"",E64)</f>
        <v>TEHNOPIND</v>
      </c>
      <c r="F74" s="7">
        <f>IF(IF(C74&lt;='Hoone üldandmed'!$B$3*1,TRUE,FALSE),C74,"")</f>
        <v>2</v>
      </c>
      <c r="G74" s="7" t="b">
        <f>IF(C74&lt;='Hoone üldandmed'!$B$3*1,TRUE,FALSE)</f>
        <v>1</v>
      </c>
      <c r="H74" s="4"/>
      <c r="I74" s="1">
        <f>COUNTIFS($C$1:C74,C74)</f>
        <v>4</v>
      </c>
    </row>
    <row r="75" spans="3:9" x14ac:dyDescent="0.35">
      <c r="C75" s="4">
        <f t="shared" si="3"/>
        <v>2</v>
      </c>
      <c r="D75" s="4" t="s">
        <v>420</v>
      </c>
      <c r="E75" s="4" t="str">
        <f>IF(E65=0,"",E65)</f>
        <v/>
      </c>
      <c r="F75" s="7">
        <f>IF(IF(C75&lt;='Hoone üldandmed'!$B$3*1,TRUE,FALSE),C75,"")</f>
        <v>2</v>
      </c>
      <c r="G75" s="7" t="b">
        <f>IF(C75&lt;='Hoone üldandmed'!$B$3*1,TRUE,FALSE)</f>
        <v>1</v>
      </c>
      <c r="H75" s="4"/>
      <c r="I75" s="1">
        <f>COUNTIFS($C$1:C75,C75)</f>
        <v>5</v>
      </c>
    </row>
    <row r="76" spans="3:9" x14ac:dyDescent="0.35">
      <c r="C76" s="4">
        <f t="shared" si="3"/>
        <v>2</v>
      </c>
      <c r="D76" s="4" t="s">
        <v>423</v>
      </c>
      <c r="E76" s="4" t="s">
        <v>424</v>
      </c>
      <c r="F76" s="7">
        <f>IF(IF(C76&lt;='Hoone üldandmed'!$B$3*1,TRUE,FALSE),C76,"")</f>
        <v>2</v>
      </c>
      <c r="G76" s="7" t="b">
        <f>IF(C76&lt;='Hoone üldandmed'!$B$3*1,TRUE,FALSE)</f>
        <v>1</v>
      </c>
      <c r="H76" s="4"/>
      <c r="I76" s="1">
        <f>COUNTIFS($C$1:C76,C76)</f>
        <v>6</v>
      </c>
    </row>
    <row r="77" spans="3:9" x14ac:dyDescent="0.35">
      <c r="C77" s="4">
        <f t="shared" ref="C77:C86" si="4">C67+1</f>
        <v>2</v>
      </c>
      <c r="D77" s="4" t="s">
        <v>427</v>
      </c>
      <c r="E77" s="4" t="str">
        <f>IF(E67=0,"",E67)</f>
        <v/>
      </c>
      <c r="F77" s="7">
        <f>IF(IF(C77&lt;='Hoone üldandmed'!$B$3*1,TRUE,FALSE),C77,"")</f>
        <v>2</v>
      </c>
      <c r="G77" s="7" t="b">
        <f>IF(C77&lt;='Hoone üldandmed'!$B$3*1,TRUE,FALSE)</f>
        <v>1</v>
      </c>
      <c r="H77" s="4"/>
      <c r="I77" s="1">
        <f>COUNTIFS($C$1:C77,C77)</f>
        <v>7</v>
      </c>
    </row>
    <row r="78" spans="3:9" x14ac:dyDescent="0.35">
      <c r="C78" s="4">
        <f t="shared" si="4"/>
        <v>2</v>
      </c>
      <c r="D78" s="4" t="s">
        <v>428</v>
      </c>
      <c r="E78" s="4" t="str">
        <f>IF(E68=0,"",E68)</f>
        <v/>
      </c>
      <c r="F78" s="7">
        <f>IF(IF(C78&lt;='Hoone üldandmed'!$B$3*1,TRUE,FALSE),C78,"")</f>
        <v>2</v>
      </c>
      <c r="G78" s="7" t="b">
        <f>IF(C78&lt;='Hoone üldandmed'!$B$3*1,TRUE,FALSE)</f>
        <v>1</v>
      </c>
      <c r="H78" s="4"/>
      <c r="I78" s="1">
        <f>COUNTIFS($C$1:C78,C78)</f>
        <v>8</v>
      </c>
    </row>
    <row r="79" spans="3:9" x14ac:dyDescent="0.35">
      <c r="C79" s="4">
        <f t="shared" si="4"/>
        <v>2</v>
      </c>
      <c r="D79" s="4" t="s">
        <v>429</v>
      </c>
      <c r="E79" s="4" t="str">
        <f>IF(E69=0,"",E69)</f>
        <v>KORRUSE AVATUD NETOPIND</v>
      </c>
      <c r="F79" s="7">
        <f>IF(IF(C79&lt;='Hoone üldandmed'!$B$3*1,TRUE,FALSE),C79,"")</f>
        <v>2</v>
      </c>
      <c r="G79" s="7" t="b">
        <f>IF(C79&lt;='Hoone üldandmed'!$B$3*1,TRUE,FALSE)</f>
        <v>1</v>
      </c>
      <c r="H79" s="4"/>
      <c r="I79" s="1">
        <f>COUNTIFS($C$1:C79,C79)</f>
        <v>9</v>
      </c>
    </row>
    <row r="80" spans="3:9" x14ac:dyDescent="0.35">
      <c r="C80" s="4">
        <f t="shared" si="4"/>
        <v>2</v>
      </c>
      <c r="D80" s="4" t="s">
        <v>430</v>
      </c>
      <c r="E80" s="4" t="s">
        <v>406</v>
      </c>
      <c r="F80" s="7">
        <f>IF(IF(C80&lt;='Hoone üldandmed'!$B$3*1,TRUE,FALSE),C80,"")</f>
        <v>2</v>
      </c>
      <c r="G80" s="7" t="b">
        <f>IF(C80&lt;='Hoone üldandmed'!$B$3*1,TRUE,FALSE)</f>
        <v>1</v>
      </c>
      <c r="H80" s="4"/>
    </row>
    <row r="81" spans="3:9" x14ac:dyDescent="0.3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35">
      <c r="C82" s="4">
        <f t="shared" si="4"/>
        <v>3</v>
      </c>
      <c r="D82" s="4" t="s">
        <v>410</v>
      </c>
      <c r="E82" s="4" t="str">
        <f>IF(E72=0,"",E72)</f>
        <v>ÜÜRITAV PIND</v>
      </c>
      <c r="F82" s="7">
        <f>IF(IF(C82&lt;='Hoone üldandmed'!$B$3*1,TRUE,FALSE),C82,"")</f>
        <v>3</v>
      </c>
      <c r="G82" s="7" t="b">
        <f>IF(C82&lt;='Hoone üldandmed'!$B$3*1,TRUE,FALSE)</f>
        <v>1</v>
      </c>
      <c r="H82" s="4"/>
      <c r="I82" s="1">
        <f>COUNTIFS($C$1:C82,C82)</f>
        <v>2</v>
      </c>
    </row>
    <row r="83" spans="3:9" x14ac:dyDescent="0.35">
      <c r="C83" s="4">
        <f t="shared" si="4"/>
        <v>3</v>
      </c>
      <c r="D83" s="4" t="s">
        <v>413</v>
      </c>
      <c r="E83" s="4" t="str">
        <f>IF(E73=0,"",E73)</f>
        <v>VERTIKAALSETE ÜHENDUSTEEDE PIND</v>
      </c>
      <c r="F83" s="7">
        <f>IF(IF(C83&lt;='Hoone üldandmed'!$B$3*1,TRUE,FALSE),C83,"")</f>
        <v>3</v>
      </c>
      <c r="G83" s="7" t="b">
        <f>IF(C83&lt;='Hoone üldandmed'!$B$3*1,TRUE,FALSE)</f>
        <v>1</v>
      </c>
      <c r="H83" s="4"/>
      <c r="I83" s="1">
        <f>COUNTIFS($C$1:C83,C83)</f>
        <v>3</v>
      </c>
    </row>
    <row r="84" spans="3:9" x14ac:dyDescent="0.35">
      <c r="C84" s="4">
        <f t="shared" si="4"/>
        <v>3</v>
      </c>
      <c r="D84" s="4" t="s">
        <v>416</v>
      </c>
      <c r="E84" s="4" t="str">
        <f>IF(E74=0,"",E74)</f>
        <v>TEHNOPIND</v>
      </c>
      <c r="F84" s="7">
        <f>IF(IF(C84&lt;='Hoone üldandmed'!$B$3*1,TRUE,FALSE),C84,"")</f>
        <v>3</v>
      </c>
      <c r="G84" s="7" t="b">
        <f>IF(C84&lt;='Hoone üldandmed'!$B$3*1,TRUE,FALSE)</f>
        <v>1</v>
      </c>
      <c r="H84" s="4"/>
      <c r="I84" s="1">
        <f>COUNTIFS($C$1:C84,C84)</f>
        <v>4</v>
      </c>
    </row>
    <row r="85" spans="3:9" x14ac:dyDescent="0.35">
      <c r="C85" s="4">
        <f t="shared" si="4"/>
        <v>3</v>
      </c>
      <c r="D85" s="4" t="s">
        <v>420</v>
      </c>
      <c r="E85" s="4" t="str">
        <f>IF(E75=0,"",E75)</f>
        <v/>
      </c>
      <c r="F85" s="7">
        <f>IF(IF(C85&lt;='Hoone üldandmed'!$B$3*1,TRUE,FALSE),C85,"")</f>
        <v>3</v>
      </c>
      <c r="G85" s="7" t="b">
        <f>IF(C85&lt;='Hoone üldandmed'!$B$3*1,TRUE,FALSE)</f>
        <v>1</v>
      </c>
      <c r="H85" s="4"/>
      <c r="I85" s="1">
        <f>COUNTIFS($C$1:C85,C85)</f>
        <v>5</v>
      </c>
    </row>
    <row r="86" spans="3:9" x14ac:dyDescent="0.35">
      <c r="C86" s="4">
        <f t="shared" si="4"/>
        <v>3</v>
      </c>
      <c r="D86" s="4" t="s">
        <v>423</v>
      </c>
      <c r="E86" s="4" t="s">
        <v>424</v>
      </c>
      <c r="F86" s="7">
        <f>IF(IF(C86&lt;='Hoone üldandmed'!$B$3*1,TRUE,FALSE),C86,"")</f>
        <v>3</v>
      </c>
      <c r="G86" s="7" t="b">
        <f>IF(C86&lt;='Hoone üldandmed'!$B$3*1,TRUE,FALSE)</f>
        <v>1</v>
      </c>
      <c r="H86" s="4"/>
      <c r="I86" s="1">
        <f>COUNTIFS($C$1:C86,C86)</f>
        <v>6</v>
      </c>
    </row>
    <row r="87" spans="3:9" x14ac:dyDescent="0.35">
      <c r="C87" s="4">
        <f t="shared" ref="C87:C96" si="5">C77+1</f>
        <v>3</v>
      </c>
      <c r="D87" s="4" t="s">
        <v>427</v>
      </c>
      <c r="E87" s="4" t="str">
        <f>IF(E77=0,"",E77)</f>
        <v/>
      </c>
      <c r="F87" s="7">
        <f>IF(IF(C87&lt;='Hoone üldandmed'!$B$3*1,TRUE,FALSE),C87,"")</f>
        <v>3</v>
      </c>
      <c r="G87" s="7" t="b">
        <f>IF(C87&lt;='Hoone üldandmed'!$B$3*1,TRUE,FALSE)</f>
        <v>1</v>
      </c>
      <c r="H87" s="4"/>
      <c r="I87" s="1">
        <f>COUNTIFS($C$1:C87,C87)</f>
        <v>7</v>
      </c>
    </row>
    <row r="88" spans="3:9" x14ac:dyDescent="0.35">
      <c r="C88" s="4">
        <f t="shared" si="5"/>
        <v>3</v>
      </c>
      <c r="D88" s="4" t="s">
        <v>428</v>
      </c>
      <c r="E88" s="4" t="str">
        <f>IF(E78=0,"",E78)</f>
        <v/>
      </c>
      <c r="F88" s="7">
        <f>IF(IF(C88&lt;='Hoone üldandmed'!$B$3*1,TRUE,FALSE),C88,"")</f>
        <v>3</v>
      </c>
      <c r="G88" s="7" t="b">
        <f>IF(C88&lt;='Hoone üldandmed'!$B$3*1,TRUE,FALSE)</f>
        <v>1</v>
      </c>
      <c r="H88" s="4"/>
      <c r="I88" s="1">
        <f>COUNTIFS($C$1:C88,C88)</f>
        <v>8</v>
      </c>
    </row>
    <row r="89" spans="3:9" x14ac:dyDescent="0.35">
      <c r="C89" s="4">
        <f t="shared" si="5"/>
        <v>3</v>
      </c>
      <c r="D89" s="4" t="s">
        <v>429</v>
      </c>
      <c r="E89" s="4" t="str">
        <f>IF(E79=0,"",E79)</f>
        <v>KORRUSE AVATUD NETOPIND</v>
      </c>
      <c r="F89" s="7">
        <f>IF(IF(C89&lt;='Hoone üldandmed'!$B$3*1,TRUE,FALSE),C89,"")</f>
        <v>3</v>
      </c>
      <c r="G89" s="7" t="b">
        <f>IF(C89&lt;='Hoone üldandmed'!$B$3*1,TRUE,FALSE)</f>
        <v>1</v>
      </c>
      <c r="H89" s="4"/>
      <c r="I89" s="1">
        <f>COUNTIFS($C$1:C89,C89)</f>
        <v>9</v>
      </c>
    </row>
    <row r="90" spans="3:9" x14ac:dyDescent="0.35">
      <c r="C90" s="4">
        <f t="shared" si="5"/>
        <v>3</v>
      </c>
      <c r="D90" s="4" t="s">
        <v>430</v>
      </c>
      <c r="E90" s="4" t="s">
        <v>406</v>
      </c>
      <c r="F90" s="7">
        <f>IF(IF(C90&lt;='Hoone üldandmed'!$B$3*1,TRUE,FALSE),C90,"")</f>
        <v>3</v>
      </c>
      <c r="G90" s="7" t="b">
        <f>IF(C90&lt;='Hoone üldandmed'!$B$3*1,TRUE,FALSE)</f>
        <v>1</v>
      </c>
      <c r="H90" s="4"/>
    </row>
    <row r="91" spans="3:9" x14ac:dyDescent="0.3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35">
      <c r="C92" s="4">
        <f t="shared" si="5"/>
        <v>4</v>
      </c>
      <c r="D92" s="4" t="s">
        <v>410</v>
      </c>
      <c r="E92" s="4" t="str">
        <f>IF(E82=0,"",E82)</f>
        <v>ÜÜRITAV PIND</v>
      </c>
      <c r="F92" s="7">
        <f>IF(IF(C92&lt;='Hoone üldandmed'!$B$3*1,TRUE,FALSE),C92,"")</f>
        <v>4</v>
      </c>
      <c r="G92" s="7" t="b">
        <f>IF(C92&lt;='Hoone üldandmed'!$B$3*1,TRUE,FALSE)</f>
        <v>1</v>
      </c>
      <c r="H92" s="4"/>
      <c r="I92" s="1">
        <f>COUNTIFS($C$1:C92,C92)</f>
        <v>2</v>
      </c>
    </row>
    <row r="93" spans="3:9" x14ac:dyDescent="0.35">
      <c r="C93" s="4">
        <f t="shared" si="5"/>
        <v>4</v>
      </c>
      <c r="D93" s="4" t="s">
        <v>413</v>
      </c>
      <c r="E93" s="4" t="str">
        <f>IF(E83=0,"",E83)</f>
        <v>VERTIKAALSETE ÜHENDUSTEEDE PIND</v>
      </c>
      <c r="F93" s="7">
        <f>IF(IF(C93&lt;='Hoone üldandmed'!$B$3*1,TRUE,FALSE),C93,"")</f>
        <v>4</v>
      </c>
      <c r="G93" s="7" t="b">
        <f>IF(C93&lt;='Hoone üldandmed'!$B$3*1,TRUE,FALSE)</f>
        <v>1</v>
      </c>
      <c r="H93" s="4"/>
      <c r="I93" s="1">
        <f>COUNTIFS($C$1:C93,C93)</f>
        <v>3</v>
      </c>
    </row>
    <row r="94" spans="3:9" x14ac:dyDescent="0.35">
      <c r="C94" s="4">
        <f t="shared" si="5"/>
        <v>4</v>
      </c>
      <c r="D94" s="4" t="s">
        <v>416</v>
      </c>
      <c r="E94" s="4" t="str">
        <f>IF(E84=0,"",E84)</f>
        <v>TEHNOPIND</v>
      </c>
      <c r="F94" s="7">
        <f>IF(IF(C94&lt;='Hoone üldandmed'!$B$3*1,TRUE,FALSE),C94,"")</f>
        <v>4</v>
      </c>
      <c r="G94" s="7" t="b">
        <f>IF(C94&lt;='Hoone üldandmed'!$B$3*1,TRUE,FALSE)</f>
        <v>1</v>
      </c>
      <c r="H94" s="4"/>
      <c r="I94" s="1">
        <f>COUNTIFS($C$1:C94,C94)</f>
        <v>4</v>
      </c>
    </row>
    <row r="95" spans="3:9" x14ac:dyDescent="0.35">
      <c r="C95" s="4">
        <f t="shared" si="5"/>
        <v>4</v>
      </c>
      <c r="D95" s="4" t="s">
        <v>420</v>
      </c>
      <c r="E95" s="4" t="str">
        <f>IF(E85=0,"",E85)</f>
        <v/>
      </c>
      <c r="F95" s="7">
        <f>IF(IF(C95&lt;='Hoone üldandmed'!$B$3*1,TRUE,FALSE),C95,"")</f>
        <v>4</v>
      </c>
      <c r="G95" s="7" t="b">
        <f>IF(C95&lt;='Hoone üldandmed'!$B$3*1,TRUE,FALSE)</f>
        <v>1</v>
      </c>
      <c r="H95" s="4"/>
      <c r="I95" s="1">
        <f>COUNTIFS($C$1:C95,C95)</f>
        <v>5</v>
      </c>
    </row>
    <row r="96" spans="3:9" x14ac:dyDescent="0.35">
      <c r="C96" s="4">
        <f t="shared" si="5"/>
        <v>4</v>
      </c>
      <c r="D96" s="4" t="s">
        <v>423</v>
      </c>
      <c r="E96" s="4" t="s">
        <v>424</v>
      </c>
      <c r="F96" s="7">
        <f>IF(IF(C96&lt;='Hoone üldandmed'!$B$3*1,TRUE,FALSE),C96,"")</f>
        <v>4</v>
      </c>
      <c r="G96" s="7" t="b">
        <f>IF(C96&lt;='Hoone üldandmed'!$B$3*1,TRUE,FALSE)</f>
        <v>1</v>
      </c>
      <c r="H96" s="4"/>
      <c r="I96" s="1">
        <f>COUNTIFS($C$1:C96,C96)</f>
        <v>6</v>
      </c>
    </row>
    <row r="97" spans="3:9" x14ac:dyDescent="0.35">
      <c r="C97" s="4">
        <f t="shared" ref="C97:C106" si="6">C87+1</f>
        <v>4</v>
      </c>
      <c r="D97" s="4" t="s">
        <v>427</v>
      </c>
      <c r="E97" s="4" t="str">
        <f>IF(E87=0,"",E87)</f>
        <v/>
      </c>
      <c r="F97" s="7">
        <f>IF(IF(C97&lt;='Hoone üldandmed'!$B$3*1,TRUE,FALSE),C97,"")</f>
        <v>4</v>
      </c>
      <c r="G97" s="7" t="b">
        <f>IF(C97&lt;='Hoone üldandmed'!$B$3*1,TRUE,FALSE)</f>
        <v>1</v>
      </c>
      <c r="H97" s="4"/>
      <c r="I97" s="1">
        <f>COUNTIFS($C$1:C97,C97)</f>
        <v>7</v>
      </c>
    </row>
    <row r="98" spans="3:9" x14ac:dyDescent="0.35">
      <c r="C98" s="4">
        <f t="shared" si="6"/>
        <v>4</v>
      </c>
      <c r="D98" s="4" t="s">
        <v>428</v>
      </c>
      <c r="E98" s="4" t="str">
        <f>IF(E88=0,"",E88)</f>
        <v/>
      </c>
      <c r="F98" s="7">
        <f>IF(IF(C98&lt;='Hoone üldandmed'!$B$3*1,TRUE,FALSE),C98,"")</f>
        <v>4</v>
      </c>
      <c r="G98" s="7" t="b">
        <f>IF(C98&lt;='Hoone üldandmed'!$B$3*1,TRUE,FALSE)</f>
        <v>1</v>
      </c>
      <c r="H98" s="4"/>
      <c r="I98" s="1">
        <f>COUNTIFS($C$1:C98,C98)</f>
        <v>8</v>
      </c>
    </row>
    <row r="99" spans="3:9" x14ac:dyDescent="0.35">
      <c r="C99" s="4">
        <f t="shared" si="6"/>
        <v>4</v>
      </c>
      <c r="D99" s="4" t="s">
        <v>429</v>
      </c>
      <c r="E99" s="4" t="str">
        <f>IF(E89=0,"",E89)</f>
        <v>KORRUSE AVATUD NETOPIND</v>
      </c>
      <c r="F99" s="7">
        <f>IF(IF(C99&lt;='Hoone üldandmed'!$B$3*1,TRUE,FALSE),C99,"")</f>
        <v>4</v>
      </c>
      <c r="G99" s="7" t="b">
        <f>IF(C99&lt;='Hoone üldandmed'!$B$3*1,TRUE,FALSE)</f>
        <v>1</v>
      </c>
      <c r="H99" s="4"/>
      <c r="I99" s="1">
        <f>COUNTIFS($C$1:C99,C99)</f>
        <v>9</v>
      </c>
    </row>
    <row r="100" spans="3:9" x14ac:dyDescent="0.35">
      <c r="C100" s="4">
        <f t="shared" si="6"/>
        <v>4</v>
      </c>
      <c r="D100" s="4" t="s">
        <v>430</v>
      </c>
      <c r="E100" s="4" t="s">
        <v>406</v>
      </c>
      <c r="F100" s="7">
        <f>IF(IF(C100&lt;='Hoone üldandmed'!$B$3*1,TRUE,FALSE),C100,"")</f>
        <v>4</v>
      </c>
      <c r="G100" s="7" t="b">
        <f>IF(C100&lt;='Hoone üldandmed'!$B$3*1,TRUE,FALSE)</f>
        <v>1</v>
      </c>
      <c r="H100" s="4"/>
    </row>
    <row r="101" spans="3:9" x14ac:dyDescent="0.35">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x14ac:dyDescent="0.35">
      <c r="C102" s="4">
        <f t="shared" si="6"/>
        <v>5</v>
      </c>
      <c r="D102" s="4" t="s">
        <v>410</v>
      </c>
      <c r="E102" s="4" t="str">
        <f>IF(E92=0,"",E92)</f>
        <v>ÜÜRITAV PIND</v>
      </c>
      <c r="F102" s="7">
        <f>IF(IF(C102&lt;='Hoone üldandmed'!$B$3*1,TRUE,FALSE),C102,"")</f>
        <v>5</v>
      </c>
      <c r="G102" s="7" t="b">
        <f>IF(C102&lt;='Hoone üldandmed'!$B$3*1,TRUE,FALSE)</f>
        <v>1</v>
      </c>
      <c r="H102" s="4"/>
      <c r="I102" s="1">
        <f>COUNTIFS($C$1:C102,C102)</f>
        <v>2</v>
      </c>
    </row>
    <row r="103" spans="3:9" x14ac:dyDescent="0.35">
      <c r="C103" s="4">
        <f t="shared" si="6"/>
        <v>5</v>
      </c>
      <c r="D103" s="4" t="s">
        <v>413</v>
      </c>
      <c r="E103" s="4" t="str">
        <f>IF(E93=0,"",E93)</f>
        <v>VERTIKAALSETE ÜHENDUSTEEDE PIND</v>
      </c>
      <c r="F103" s="7">
        <f>IF(IF(C103&lt;='Hoone üldandmed'!$B$3*1,TRUE,FALSE),C103,"")</f>
        <v>5</v>
      </c>
      <c r="G103" s="7" t="b">
        <f>IF(C103&lt;='Hoone üldandmed'!$B$3*1,TRUE,FALSE)</f>
        <v>1</v>
      </c>
      <c r="H103" s="4"/>
      <c r="I103" s="1">
        <f>COUNTIFS($C$1:C103,C103)</f>
        <v>3</v>
      </c>
    </row>
    <row r="104" spans="3:9" x14ac:dyDescent="0.35">
      <c r="C104" s="4">
        <f t="shared" si="6"/>
        <v>5</v>
      </c>
      <c r="D104" s="4" t="s">
        <v>416</v>
      </c>
      <c r="E104" s="4" t="str">
        <f>IF(E94=0,"",E94)</f>
        <v>TEHNOPIND</v>
      </c>
      <c r="F104" s="7">
        <f>IF(IF(C104&lt;='Hoone üldandmed'!$B$3*1,TRUE,FALSE),C104,"")</f>
        <v>5</v>
      </c>
      <c r="G104" s="7" t="b">
        <f>IF(C104&lt;='Hoone üldandmed'!$B$3*1,TRUE,FALSE)</f>
        <v>1</v>
      </c>
      <c r="H104" s="4"/>
      <c r="I104" s="1">
        <f>COUNTIFS($C$1:C104,C104)</f>
        <v>4</v>
      </c>
    </row>
    <row r="105" spans="3:9" x14ac:dyDescent="0.35">
      <c r="C105" s="4">
        <f t="shared" si="6"/>
        <v>5</v>
      </c>
      <c r="D105" s="4" t="s">
        <v>420</v>
      </c>
      <c r="E105" s="4" t="str">
        <f>IF(E95=0,"",E95)</f>
        <v/>
      </c>
      <c r="F105" s="7">
        <f>IF(IF(C105&lt;='Hoone üldandmed'!$B$3*1,TRUE,FALSE),C105,"")</f>
        <v>5</v>
      </c>
      <c r="G105" s="7" t="b">
        <f>IF(C105&lt;='Hoone üldandmed'!$B$3*1,TRUE,FALSE)</f>
        <v>1</v>
      </c>
      <c r="H105" s="4"/>
      <c r="I105" s="1">
        <f>COUNTIFS($C$1:C105,C105)</f>
        <v>5</v>
      </c>
    </row>
    <row r="106" spans="3:9" x14ac:dyDescent="0.35">
      <c r="C106" s="4">
        <f t="shared" si="6"/>
        <v>5</v>
      </c>
      <c r="D106" s="4" t="s">
        <v>423</v>
      </c>
      <c r="E106" s="4" t="s">
        <v>424</v>
      </c>
      <c r="F106" s="7">
        <f>IF(IF(C106&lt;='Hoone üldandmed'!$B$3*1,TRUE,FALSE),C106,"")</f>
        <v>5</v>
      </c>
      <c r="G106" s="7" t="b">
        <f>IF(C106&lt;='Hoone üldandmed'!$B$3*1,TRUE,FALSE)</f>
        <v>1</v>
      </c>
      <c r="H106" s="4"/>
      <c r="I106" s="1">
        <f>COUNTIFS($C$1:C106,C106)</f>
        <v>6</v>
      </c>
    </row>
    <row r="107" spans="3:9" x14ac:dyDescent="0.35">
      <c r="C107" s="4">
        <f t="shared" ref="C107:C116" si="7">C97+1</f>
        <v>5</v>
      </c>
      <c r="D107" s="4" t="s">
        <v>427</v>
      </c>
      <c r="E107" s="4" t="str">
        <f>IF(E97=0,"",E97)</f>
        <v/>
      </c>
      <c r="F107" s="7">
        <f>IF(IF(C107&lt;='Hoone üldandmed'!$B$3*1,TRUE,FALSE),C107,"")</f>
        <v>5</v>
      </c>
      <c r="G107" s="7" t="b">
        <f>IF(C107&lt;='Hoone üldandmed'!$B$3*1,TRUE,FALSE)</f>
        <v>1</v>
      </c>
      <c r="H107" s="4"/>
      <c r="I107" s="1">
        <f>COUNTIFS($C$1:C107,C107)</f>
        <v>7</v>
      </c>
    </row>
    <row r="108" spans="3:9" x14ac:dyDescent="0.35">
      <c r="C108" s="4">
        <f t="shared" si="7"/>
        <v>5</v>
      </c>
      <c r="D108" s="4" t="s">
        <v>428</v>
      </c>
      <c r="E108" s="4" t="str">
        <f>IF(E98=0,"",E98)</f>
        <v/>
      </c>
      <c r="F108" s="7">
        <f>IF(IF(C108&lt;='Hoone üldandmed'!$B$3*1,TRUE,FALSE),C108,"")</f>
        <v>5</v>
      </c>
      <c r="G108" s="7" t="b">
        <f>IF(C108&lt;='Hoone üldandmed'!$B$3*1,TRUE,FALSE)</f>
        <v>1</v>
      </c>
      <c r="H108" s="4"/>
      <c r="I108" s="1">
        <f>COUNTIFS($C$1:C108,C108)</f>
        <v>8</v>
      </c>
    </row>
    <row r="109" spans="3:9" x14ac:dyDescent="0.35">
      <c r="C109" s="4">
        <f t="shared" si="7"/>
        <v>5</v>
      </c>
      <c r="D109" s="4" t="s">
        <v>429</v>
      </c>
      <c r="E109" s="4" t="str">
        <f>IF(E99=0,"",E99)</f>
        <v>KORRUSE AVATUD NETOPIND</v>
      </c>
      <c r="F109" s="7">
        <f>IF(IF(C109&lt;='Hoone üldandmed'!$B$3*1,TRUE,FALSE),C109,"")</f>
        <v>5</v>
      </c>
      <c r="G109" s="7" t="b">
        <f>IF(C109&lt;='Hoone üldandmed'!$B$3*1,TRUE,FALSE)</f>
        <v>1</v>
      </c>
      <c r="H109" s="4"/>
      <c r="I109" s="1">
        <f>COUNTIFS($C$1:C109,C109)</f>
        <v>9</v>
      </c>
    </row>
    <row r="110" spans="3:9" x14ac:dyDescent="0.35">
      <c r="C110" s="4">
        <f t="shared" si="7"/>
        <v>5</v>
      </c>
      <c r="D110" s="4" t="s">
        <v>430</v>
      </c>
      <c r="E110" s="4" t="s">
        <v>406</v>
      </c>
      <c r="F110" s="7">
        <f>IF(IF(C110&lt;='Hoone üldandmed'!$B$3*1,TRUE,FALSE),C110,"")</f>
        <v>5</v>
      </c>
      <c r="G110" s="7" t="b">
        <f>IF(C110&lt;='Hoone üldandmed'!$B$3*1,TRUE,FALSE)</f>
        <v>1</v>
      </c>
      <c r="H110" s="4"/>
    </row>
    <row r="111" spans="3:9" x14ac:dyDescent="0.35">
      <c r="C111" s="4">
        <f t="shared" si="7"/>
        <v>6</v>
      </c>
      <c r="D111" s="4" t="str">
        <f>C111&amp;". Korrus"</f>
        <v>6. Korrus</v>
      </c>
      <c r="E111" s="4" t="str">
        <f>IF(E101=0,"",E101)</f>
        <v/>
      </c>
      <c r="F111" s="7">
        <f>IF(IF(C111&lt;='Hoone üldandmed'!$B$3*1,TRUE,FALSE),C111,"")</f>
        <v>6</v>
      </c>
      <c r="G111" s="7" t="b">
        <f>IF(C111&lt;='Hoone üldandmed'!$B$3*1,TRUE,FALSE)</f>
        <v>1</v>
      </c>
      <c r="H111" s="4">
        <f>H101+1</f>
        <v>11</v>
      </c>
      <c r="I111" s="1">
        <f>COUNTIFS($C$1:C111,C111)</f>
        <v>1</v>
      </c>
    </row>
    <row r="112" spans="3:9" x14ac:dyDescent="0.35">
      <c r="C112" s="4">
        <f t="shared" si="7"/>
        <v>6</v>
      </c>
      <c r="D112" s="4" t="s">
        <v>410</v>
      </c>
      <c r="E112" s="4" t="str">
        <f>IF(E102=0,"",E102)</f>
        <v>ÜÜRITAV PIND</v>
      </c>
      <c r="F112" s="7">
        <f>IF(IF(C112&lt;='Hoone üldandmed'!$B$3*1,TRUE,FALSE),C112,"")</f>
        <v>6</v>
      </c>
      <c r="G112" s="7" t="b">
        <f>IF(C112&lt;='Hoone üldandmed'!$B$3*1,TRUE,FALSE)</f>
        <v>1</v>
      </c>
      <c r="H112" s="4"/>
      <c r="I112" s="1">
        <f>COUNTIFS($C$1:C112,C112)</f>
        <v>2</v>
      </c>
    </row>
    <row r="113" spans="3:9" x14ac:dyDescent="0.35">
      <c r="C113" s="4">
        <f t="shared" si="7"/>
        <v>6</v>
      </c>
      <c r="D113" s="4" t="s">
        <v>413</v>
      </c>
      <c r="E113" s="4" t="str">
        <f>IF(E103=0,"",E103)</f>
        <v>VERTIKAALSETE ÜHENDUSTEEDE PIND</v>
      </c>
      <c r="F113" s="7">
        <f>IF(IF(C113&lt;='Hoone üldandmed'!$B$3*1,TRUE,FALSE),C113,"")</f>
        <v>6</v>
      </c>
      <c r="G113" s="7" t="b">
        <f>IF(C113&lt;='Hoone üldandmed'!$B$3*1,TRUE,FALSE)</f>
        <v>1</v>
      </c>
      <c r="H113" s="4"/>
      <c r="I113" s="1">
        <f>COUNTIFS($C$1:C113,C113)</f>
        <v>3</v>
      </c>
    </row>
    <row r="114" spans="3:9" x14ac:dyDescent="0.35">
      <c r="C114" s="4">
        <f t="shared" si="7"/>
        <v>6</v>
      </c>
      <c r="D114" s="4" t="s">
        <v>416</v>
      </c>
      <c r="E114" s="4" t="str">
        <f>IF(E104=0,"",E104)</f>
        <v>TEHNOPIND</v>
      </c>
      <c r="F114" s="7">
        <f>IF(IF(C114&lt;='Hoone üldandmed'!$B$3*1,TRUE,FALSE),C114,"")</f>
        <v>6</v>
      </c>
      <c r="G114" s="7" t="b">
        <f>IF(C114&lt;='Hoone üldandmed'!$B$3*1,TRUE,FALSE)</f>
        <v>1</v>
      </c>
      <c r="H114" s="4"/>
      <c r="I114" s="1">
        <f>COUNTIFS($C$1:C114,C114)</f>
        <v>4</v>
      </c>
    </row>
    <row r="115" spans="3:9" x14ac:dyDescent="0.35">
      <c r="C115" s="4">
        <f t="shared" si="7"/>
        <v>6</v>
      </c>
      <c r="D115" s="4" t="s">
        <v>420</v>
      </c>
      <c r="E115" s="4" t="str">
        <f>IF(E105=0,"",E105)</f>
        <v/>
      </c>
      <c r="F115" s="7">
        <f>IF(IF(C115&lt;='Hoone üldandmed'!$B$3*1,TRUE,FALSE),C115,"")</f>
        <v>6</v>
      </c>
      <c r="G115" s="7" t="b">
        <f>IF(C115&lt;='Hoone üldandmed'!$B$3*1,TRUE,FALSE)</f>
        <v>1</v>
      </c>
      <c r="H115" s="4"/>
      <c r="I115" s="1">
        <f>COUNTIFS($C$1:C115,C115)</f>
        <v>5</v>
      </c>
    </row>
    <row r="116" spans="3:9" x14ac:dyDescent="0.35">
      <c r="C116" s="4">
        <f t="shared" si="7"/>
        <v>6</v>
      </c>
      <c r="D116" s="4" t="s">
        <v>423</v>
      </c>
      <c r="E116" s="4" t="s">
        <v>424</v>
      </c>
      <c r="F116" s="7">
        <f>IF(IF(C116&lt;='Hoone üldandmed'!$B$3*1,TRUE,FALSE),C116,"")</f>
        <v>6</v>
      </c>
      <c r="G116" s="7" t="b">
        <f>IF(C116&lt;='Hoone üldandmed'!$B$3*1,TRUE,FALSE)</f>
        <v>1</v>
      </c>
      <c r="H116" s="4"/>
      <c r="I116" s="1">
        <f>COUNTIFS($C$1:C116,C116)</f>
        <v>6</v>
      </c>
    </row>
    <row r="117" spans="3:9" x14ac:dyDescent="0.35">
      <c r="C117" s="4">
        <f t="shared" ref="C117:C126" si="8">C107+1</f>
        <v>6</v>
      </c>
      <c r="D117" s="4" t="s">
        <v>427</v>
      </c>
      <c r="E117" s="4" t="str">
        <f>IF(E107=0,"",E107)</f>
        <v/>
      </c>
      <c r="F117" s="7">
        <f>IF(IF(C117&lt;='Hoone üldandmed'!$B$3*1,TRUE,FALSE),C117,"")</f>
        <v>6</v>
      </c>
      <c r="G117" s="7" t="b">
        <f>IF(C117&lt;='Hoone üldandmed'!$B$3*1,TRUE,FALSE)</f>
        <v>1</v>
      </c>
      <c r="H117" s="4"/>
      <c r="I117" s="1">
        <f>COUNTIFS($C$1:C117,C117)</f>
        <v>7</v>
      </c>
    </row>
    <row r="118" spans="3:9" x14ac:dyDescent="0.35">
      <c r="C118" s="4">
        <f t="shared" si="8"/>
        <v>6</v>
      </c>
      <c r="D118" s="4" t="s">
        <v>428</v>
      </c>
      <c r="E118" s="4" t="str">
        <f>IF(E108=0,"",E108)</f>
        <v/>
      </c>
      <c r="F118" s="7">
        <f>IF(IF(C118&lt;='Hoone üldandmed'!$B$3*1,TRUE,FALSE),C118,"")</f>
        <v>6</v>
      </c>
      <c r="G118" s="7" t="b">
        <f>IF(C118&lt;='Hoone üldandmed'!$B$3*1,TRUE,FALSE)</f>
        <v>1</v>
      </c>
      <c r="H118" s="4"/>
      <c r="I118" s="1">
        <f>COUNTIFS($C$1:C118,C118)</f>
        <v>8</v>
      </c>
    </row>
    <row r="119" spans="3:9" x14ac:dyDescent="0.35">
      <c r="C119" s="4">
        <f t="shared" si="8"/>
        <v>6</v>
      </c>
      <c r="D119" s="4" t="s">
        <v>429</v>
      </c>
      <c r="E119" s="4" t="str">
        <f>IF(E109=0,"",E109)</f>
        <v>KORRUSE AVATUD NETOPIND</v>
      </c>
      <c r="F119" s="7">
        <f>IF(IF(C119&lt;='Hoone üldandmed'!$B$3*1,TRUE,FALSE),C119,"")</f>
        <v>6</v>
      </c>
      <c r="G119" s="7" t="b">
        <f>IF(C119&lt;='Hoone üldandmed'!$B$3*1,TRUE,FALSE)</f>
        <v>1</v>
      </c>
      <c r="H119" s="4"/>
      <c r="I119" s="1">
        <f>COUNTIFS($C$1:C119,C119)</f>
        <v>9</v>
      </c>
    </row>
    <row r="120" spans="3:9" x14ac:dyDescent="0.35">
      <c r="C120" s="4">
        <f t="shared" si="8"/>
        <v>6</v>
      </c>
      <c r="D120" s="4" t="s">
        <v>430</v>
      </c>
      <c r="E120" s="4" t="s">
        <v>406</v>
      </c>
      <c r="F120" s="7">
        <f>IF(IF(C120&lt;='Hoone üldandmed'!$B$3*1,TRUE,FALSE),C120,"")</f>
        <v>6</v>
      </c>
      <c r="G120" s="7" t="b">
        <f>IF(C120&lt;='Hoone üldandmed'!$B$3*1,TRUE,FALSE)</f>
        <v>1</v>
      </c>
      <c r="H120" s="4"/>
    </row>
    <row r="121" spans="3:9" x14ac:dyDescent="0.3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35">
      <c r="C122" s="4">
        <f t="shared" si="8"/>
        <v>7</v>
      </c>
      <c r="D122" s="4" t="s">
        <v>410</v>
      </c>
      <c r="E122" s="4" t="str">
        <f>IF(E112=0,"",E112)</f>
        <v>ÜÜRITAV PIND</v>
      </c>
      <c r="F122" s="7" t="str">
        <f>IF(IF(C122&lt;='Hoone üldandmed'!$B$3*1,TRUE,FALSE),C122,"")</f>
        <v/>
      </c>
      <c r="G122" s="7" t="b">
        <f>IF(C122&lt;='Hoone üldandmed'!$B$3*1,TRUE,FALSE)</f>
        <v>0</v>
      </c>
      <c r="H122" s="4"/>
      <c r="I122" s="1">
        <f>COUNTIFS($C$1:C122,C122)</f>
        <v>2</v>
      </c>
    </row>
    <row r="123" spans="3:9" x14ac:dyDescent="0.35">
      <c r="C123" s="4">
        <f t="shared" si="8"/>
        <v>7</v>
      </c>
      <c r="D123" s="4" t="s">
        <v>413</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35">
      <c r="C124" s="4">
        <f t="shared" si="8"/>
        <v>7</v>
      </c>
      <c r="D124" s="4" t="s">
        <v>416</v>
      </c>
      <c r="E124" s="4" t="str">
        <f>IF(E114=0,"",E114)</f>
        <v>TEHNOPIND</v>
      </c>
      <c r="F124" s="7" t="str">
        <f>IF(IF(C124&lt;='Hoone üldandmed'!$B$3*1,TRUE,FALSE),C124,"")</f>
        <v/>
      </c>
      <c r="G124" s="7" t="b">
        <f>IF(C124&lt;='Hoone üldandmed'!$B$3*1,TRUE,FALSE)</f>
        <v>0</v>
      </c>
      <c r="H124" s="4"/>
      <c r="I124" s="1">
        <f>COUNTIFS($C$1:C124,C124)</f>
        <v>4</v>
      </c>
    </row>
    <row r="125" spans="3:9" x14ac:dyDescent="0.35">
      <c r="C125" s="4">
        <f t="shared" si="8"/>
        <v>7</v>
      </c>
      <c r="D125" s="4" t="s">
        <v>420</v>
      </c>
      <c r="E125" s="4" t="str">
        <f>IF(E115=0,"",E115)</f>
        <v/>
      </c>
      <c r="F125" s="7" t="str">
        <f>IF(IF(C125&lt;='Hoone üldandmed'!$B$3*1,TRUE,FALSE),C125,"")</f>
        <v/>
      </c>
      <c r="G125" s="7" t="b">
        <f>IF(C125&lt;='Hoone üldandmed'!$B$3*1,TRUE,FALSE)</f>
        <v>0</v>
      </c>
      <c r="H125" s="4"/>
      <c r="I125" s="1">
        <f>COUNTIFS($C$1:C125,C125)</f>
        <v>5</v>
      </c>
    </row>
    <row r="126" spans="3:9" x14ac:dyDescent="0.35">
      <c r="C126" s="4">
        <f t="shared" si="8"/>
        <v>7</v>
      </c>
      <c r="D126" s="4" t="s">
        <v>423</v>
      </c>
      <c r="E126" s="4" t="s">
        <v>424</v>
      </c>
      <c r="F126" s="7" t="str">
        <f>IF(IF(C126&lt;='Hoone üldandmed'!$B$3*1,TRUE,FALSE),C126,"")</f>
        <v/>
      </c>
      <c r="G126" s="7" t="b">
        <f>IF(C126&lt;='Hoone üldandmed'!$B$3*1,TRUE,FALSE)</f>
        <v>0</v>
      </c>
      <c r="H126" s="4"/>
      <c r="I126" s="1">
        <f>COUNTIFS($C$1:C126,C126)</f>
        <v>6</v>
      </c>
    </row>
    <row r="127" spans="3:9" x14ac:dyDescent="0.35">
      <c r="C127" s="4">
        <f t="shared" ref="C127:C136" si="9">C117+1</f>
        <v>7</v>
      </c>
      <c r="D127" s="4" t="s">
        <v>427</v>
      </c>
      <c r="E127" s="4" t="str">
        <f>IF(E117=0,"",E117)</f>
        <v/>
      </c>
      <c r="F127" s="7" t="str">
        <f>IF(IF(C127&lt;='Hoone üldandmed'!$B$3*1,TRUE,FALSE),C127,"")</f>
        <v/>
      </c>
      <c r="G127" s="7" t="b">
        <f>IF(C127&lt;='Hoone üldandmed'!$B$3*1,TRUE,FALSE)</f>
        <v>0</v>
      </c>
      <c r="H127" s="4"/>
      <c r="I127" s="1">
        <f>COUNTIFS($C$1:C127,C127)</f>
        <v>7</v>
      </c>
    </row>
    <row r="128" spans="3:9" x14ac:dyDescent="0.35">
      <c r="C128" s="4">
        <f t="shared" si="9"/>
        <v>7</v>
      </c>
      <c r="D128" s="4" t="s">
        <v>428</v>
      </c>
      <c r="E128" s="4" t="str">
        <f>IF(E118=0,"",E118)</f>
        <v/>
      </c>
      <c r="F128" s="7" t="str">
        <f>IF(IF(C128&lt;='Hoone üldandmed'!$B$3*1,TRUE,FALSE),C128,"")</f>
        <v/>
      </c>
      <c r="G128" s="7" t="b">
        <f>IF(C128&lt;='Hoone üldandmed'!$B$3*1,TRUE,FALSE)</f>
        <v>0</v>
      </c>
      <c r="H128" s="4"/>
      <c r="I128" s="1">
        <f>COUNTIFS($C$1:C128,C128)</f>
        <v>8</v>
      </c>
    </row>
    <row r="129" spans="3:9" x14ac:dyDescent="0.35">
      <c r="C129" s="4">
        <f t="shared" si="9"/>
        <v>7</v>
      </c>
      <c r="D129" s="4" t="s">
        <v>429</v>
      </c>
      <c r="E129" s="4" t="str">
        <f>IF(E119=0,"",E119)</f>
        <v>KORRUSE AVATUD NETOPIND</v>
      </c>
      <c r="F129" s="7" t="str">
        <f>IF(IF(C129&lt;='Hoone üldandmed'!$B$3*1,TRUE,FALSE),C129,"")</f>
        <v/>
      </c>
      <c r="G129" s="7" t="b">
        <f>IF(C129&lt;='Hoone üldandmed'!$B$3*1,TRUE,FALSE)</f>
        <v>0</v>
      </c>
      <c r="H129" s="4"/>
      <c r="I129" s="1">
        <f>COUNTIFS($C$1:C129,C129)</f>
        <v>9</v>
      </c>
    </row>
    <row r="130" spans="3:9" x14ac:dyDescent="0.35">
      <c r="C130" s="4">
        <f t="shared" si="9"/>
        <v>7</v>
      </c>
      <c r="D130" s="4" t="s">
        <v>430</v>
      </c>
      <c r="E130" s="4" t="s">
        <v>406</v>
      </c>
      <c r="F130" s="7" t="str">
        <f>IF(IF(C130&lt;='Hoone üldandmed'!$B$3*1,TRUE,FALSE),C130,"")</f>
        <v/>
      </c>
      <c r="G130" s="7" t="b">
        <f>IF(C130&lt;='Hoone üldandmed'!$B$3*1,TRUE,FALSE)</f>
        <v>0</v>
      </c>
      <c r="H130" s="4"/>
    </row>
    <row r="131" spans="3:9" x14ac:dyDescent="0.3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35">
      <c r="C132" s="4">
        <f t="shared" si="9"/>
        <v>8</v>
      </c>
      <c r="D132" s="4" t="s">
        <v>410</v>
      </c>
      <c r="E132" s="4" t="str">
        <f>IF(E122=0,"",E122)</f>
        <v>ÜÜRITAV PIND</v>
      </c>
      <c r="F132" s="7" t="str">
        <f>IF(IF(C132&lt;='Hoone üldandmed'!$B$3*1,TRUE,FALSE),C132,"")</f>
        <v/>
      </c>
      <c r="G132" s="7" t="b">
        <f>IF(C132&lt;='Hoone üldandmed'!$B$3*1,TRUE,FALSE)</f>
        <v>0</v>
      </c>
      <c r="H132" s="4"/>
      <c r="I132" s="1">
        <f>COUNTIFS($C$1:C132,C132)</f>
        <v>2</v>
      </c>
    </row>
    <row r="133" spans="3:9" x14ac:dyDescent="0.35">
      <c r="C133" s="4">
        <f t="shared" si="9"/>
        <v>8</v>
      </c>
      <c r="D133" s="4" t="s">
        <v>413</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35">
      <c r="C134" s="4">
        <f t="shared" si="9"/>
        <v>8</v>
      </c>
      <c r="D134" s="4" t="s">
        <v>416</v>
      </c>
      <c r="E134" s="4" t="str">
        <f>IF(E124=0,"",E124)</f>
        <v>TEHNOPIND</v>
      </c>
      <c r="F134" s="7" t="str">
        <f>IF(IF(C134&lt;='Hoone üldandmed'!$B$3*1,TRUE,FALSE),C134,"")</f>
        <v/>
      </c>
      <c r="G134" s="7" t="b">
        <f>IF(C134&lt;='Hoone üldandmed'!$B$3*1,TRUE,FALSE)</f>
        <v>0</v>
      </c>
      <c r="H134" s="4"/>
      <c r="I134" s="1">
        <f>COUNTIFS($C$1:C134,C134)</f>
        <v>4</v>
      </c>
    </row>
    <row r="135" spans="3:9" x14ac:dyDescent="0.35">
      <c r="C135" s="4">
        <f t="shared" si="9"/>
        <v>8</v>
      </c>
      <c r="D135" s="4" t="s">
        <v>420</v>
      </c>
      <c r="E135" s="4" t="str">
        <f>IF(E125=0,"",E125)</f>
        <v/>
      </c>
      <c r="F135" s="7" t="str">
        <f>IF(IF(C135&lt;='Hoone üldandmed'!$B$3*1,TRUE,FALSE),C135,"")</f>
        <v/>
      </c>
      <c r="G135" s="7" t="b">
        <f>IF(C135&lt;='Hoone üldandmed'!$B$3*1,TRUE,FALSE)</f>
        <v>0</v>
      </c>
      <c r="H135" s="4"/>
      <c r="I135" s="1">
        <f>COUNTIFS($C$1:C135,C135)</f>
        <v>5</v>
      </c>
    </row>
    <row r="136" spans="3:9" x14ac:dyDescent="0.35">
      <c r="C136" s="4">
        <f t="shared" si="9"/>
        <v>8</v>
      </c>
      <c r="D136" s="4" t="s">
        <v>423</v>
      </c>
      <c r="E136" s="4" t="s">
        <v>424</v>
      </c>
      <c r="F136" s="7" t="str">
        <f>IF(IF(C136&lt;='Hoone üldandmed'!$B$3*1,TRUE,FALSE),C136,"")</f>
        <v/>
      </c>
      <c r="G136" s="7" t="b">
        <f>IF(C136&lt;='Hoone üldandmed'!$B$3*1,TRUE,FALSE)</f>
        <v>0</v>
      </c>
      <c r="H136" s="4"/>
      <c r="I136" s="1">
        <f>COUNTIFS($C$1:C136,C136)</f>
        <v>6</v>
      </c>
    </row>
    <row r="137" spans="3:9" x14ac:dyDescent="0.35">
      <c r="C137" s="4">
        <f t="shared" ref="C137:C146" si="10">C127+1</f>
        <v>8</v>
      </c>
      <c r="D137" s="4" t="s">
        <v>427</v>
      </c>
      <c r="E137" s="4" t="str">
        <f>IF(E127=0,"",E127)</f>
        <v/>
      </c>
      <c r="F137" s="7" t="str">
        <f>IF(IF(C137&lt;='Hoone üldandmed'!$B$3*1,TRUE,FALSE),C137,"")</f>
        <v/>
      </c>
      <c r="G137" s="7" t="b">
        <f>IF(C137&lt;='Hoone üldandmed'!$B$3*1,TRUE,FALSE)</f>
        <v>0</v>
      </c>
      <c r="H137" s="4"/>
      <c r="I137" s="1">
        <f>COUNTIFS($C$1:C137,C137)</f>
        <v>7</v>
      </c>
    </row>
    <row r="138" spans="3:9" x14ac:dyDescent="0.35">
      <c r="C138" s="4">
        <f t="shared" si="10"/>
        <v>8</v>
      </c>
      <c r="D138" s="4" t="s">
        <v>428</v>
      </c>
      <c r="E138" s="4" t="str">
        <f>IF(E128=0,"",E128)</f>
        <v/>
      </c>
      <c r="F138" s="7" t="str">
        <f>IF(IF(C138&lt;='Hoone üldandmed'!$B$3*1,TRUE,FALSE),C138,"")</f>
        <v/>
      </c>
      <c r="G138" s="7" t="b">
        <f>IF(C138&lt;='Hoone üldandmed'!$B$3*1,TRUE,FALSE)</f>
        <v>0</v>
      </c>
      <c r="H138" s="4"/>
      <c r="I138" s="1">
        <f>COUNTIFS($C$1:C138,C138)</f>
        <v>8</v>
      </c>
    </row>
    <row r="139" spans="3:9" x14ac:dyDescent="0.35">
      <c r="C139" s="4">
        <f t="shared" si="10"/>
        <v>8</v>
      </c>
      <c r="D139" s="4" t="s">
        <v>429</v>
      </c>
      <c r="E139" s="4" t="str">
        <f>IF(E129=0,"",E129)</f>
        <v>KORRUSE AVATUD NETOPIND</v>
      </c>
      <c r="F139" s="7" t="str">
        <f>IF(IF(C139&lt;='Hoone üldandmed'!$B$3*1,TRUE,FALSE),C139,"")</f>
        <v/>
      </c>
      <c r="G139" s="7" t="b">
        <f>IF(C139&lt;='Hoone üldandmed'!$B$3*1,TRUE,FALSE)</f>
        <v>0</v>
      </c>
      <c r="H139" s="4"/>
      <c r="I139" s="1">
        <f>COUNTIFS($C$1:C139,C139)</f>
        <v>9</v>
      </c>
    </row>
    <row r="140" spans="3:9" x14ac:dyDescent="0.35">
      <c r="C140" s="4">
        <f t="shared" si="10"/>
        <v>8</v>
      </c>
      <c r="D140" s="4" t="s">
        <v>430</v>
      </c>
      <c r="E140" s="4" t="s">
        <v>406</v>
      </c>
      <c r="F140" s="7" t="str">
        <f>IF(IF(C140&lt;='Hoone üldandmed'!$B$3*1,TRUE,FALSE),C140,"")</f>
        <v/>
      </c>
      <c r="G140" s="7" t="b">
        <f>IF(C140&lt;='Hoone üldandmed'!$B$3*1,TRUE,FALSE)</f>
        <v>0</v>
      </c>
      <c r="H140" s="4"/>
    </row>
    <row r="141" spans="3:9" x14ac:dyDescent="0.3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35">
      <c r="C142" s="4">
        <f t="shared" si="10"/>
        <v>9</v>
      </c>
      <c r="D142" s="4" t="s">
        <v>410</v>
      </c>
      <c r="E142" s="4" t="str">
        <f>IF(E132=0,"",E132)</f>
        <v>ÜÜRITAV PIND</v>
      </c>
      <c r="F142" s="7" t="str">
        <f>IF(IF(C142&lt;='Hoone üldandmed'!$B$3*1,TRUE,FALSE),C142,"")</f>
        <v/>
      </c>
      <c r="G142" s="7" t="b">
        <f>IF(C142&lt;='Hoone üldandmed'!$B$3*1,TRUE,FALSE)</f>
        <v>0</v>
      </c>
      <c r="H142" s="4"/>
      <c r="I142" s="1">
        <f>COUNTIFS($C$1:C142,C142)</f>
        <v>2</v>
      </c>
    </row>
    <row r="143" spans="3:9" x14ac:dyDescent="0.35">
      <c r="C143" s="4">
        <f t="shared" si="10"/>
        <v>9</v>
      </c>
      <c r="D143" s="4" t="s">
        <v>413</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35">
      <c r="C144" s="4">
        <f t="shared" si="10"/>
        <v>9</v>
      </c>
      <c r="D144" s="4" t="s">
        <v>416</v>
      </c>
      <c r="E144" s="4" t="str">
        <f>IF(E134=0,"",E134)</f>
        <v>TEHNOPIND</v>
      </c>
      <c r="F144" s="7" t="str">
        <f>IF(IF(C144&lt;='Hoone üldandmed'!$B$3*1,TRUE,FALSE),C144,"")</f>
        <v/>
      </c>
      <c r="G144" s="7" t="b">
        <f>IF(C144&lt;='Hoone üldandmed'!$B$3*1,TRUE,FALSE)</f>
        <v>0</v>
      </c>
      <c r="H144" s="4"/>
      <c r="I144" s="1">
        <f>COUNTIFS($C$1:C144,C144)</f>
        <v>4</v>
      </c>
    </row>
    <row r="145" spans="3:9" x14ac:dyDescent="0.35">
      <c r="C145" s="4">
        <f t="shared" si="10"/>
        <v>9</v>
      </c>
      <c r="D145" s="4" t="s">
        <v>420</v>
      </c>
      <c r="E145" s="4" t="str">
        <f>IF(E135=0,"",E135)</f>
        <v/>
      </c>
      <c r="F145" s="7" t="str">
        <f>IF(IF(C145&lt;='Hoone üldandmed'!$B$3*1,TRUE,FALSE),C145,"")</f>
        <v/>
      </c>
      <c r="G145" s="7" t="b">
        <f>IF(C145&lt;='Hoone üldandmed'!$B$3*1,TRUE,FALSE)</f>
        <v>0</v>
      </c>
      <c r="H145" s="4"/>
      <c r="I145" s="1">
        <f>COUNTIFS($C$1:C145,C145)</f>
        <v>5</v>
      </c>
    </row>
    <row r="146" spans="3:9" x14ac:dyDescent="0.35">
      <c r="C146" s="4">
        <f t="shared" si="10"/>
        <v>9</v>
      </c>
      <c r="D146" s="4" t="s">
        <v>423</v>
      </c>
      <c r="E146" s="4" t="s">
        <v>424</v>
      </c>
      <c r="F146" s="7" t="str">
        <f>IF(IF(C146&lt;='Hoone üldandmed'!$B$3*1,TRUE,FALSE),C146,"")</f>
        <v/>
      </c>
      <c r="G146" s="7" t="b">
        <f>IF(C146&lt;='Hoone üldandmed'!$B$3*1,TRUE,FALSE)</f>
        <v>0</v>
      </c>
      <c r="H146" s="4"/>
      <c r="I146" s="1">
        <f>COUNTIFS($C$1:C146,C146)</f>
        <v>6</v>
      </c>
    </row>
    <row r="147" spans="3:9" x14ac:dyDescent="0.35">
      <c r="C147" s="4">
        <f t="shared" ref="C147:C156" si="11">C137+1</f>
        <v>9</v>
      </c>
      <c r="D147" s="4" t="s">
        <v>427</v>
      </c>
      <c r="E147" s="4" t="str">
        <f>IF(E137=0,"",E137)</f>
        <v/>
      </c>
      <c r="F147" s="7" t="str">
        <f>IF(IF(C147&lt;='Hoone üldandmed'!$B$3*1,TRUE,FALSE),C147,"")</f>
        <v/>
      </c>
      <c r="G147" s="7" t="b">
        <f>IF(C147&lt;='Hoone üldandmed'!$B$3*1,TRUE,FALSE)</f>
        <v>0</v>
      </c>
      <c r="H147" s="4"/>
      <c r="I147" s="1">
        <f>COUNTIFS($C$1:C147,C147)</f>
        <v>7</v>
      </c>
    </row>
    <row r="148" spans="3:9" x14ac:dyDescent="0.35">
      <c r="C148" s="4">
        <f t="shared" si="11"/>
        <v>9</v>
      </c>
      <c r="D148" s="4" t="s">
        <v>428</v>
      </c>
      <c r="E148" s="4" t="str">
        <f>IF(E138=0,"",E138)</f>
        <v/>
      </c>
      <c r="F148" s="7" t="str">
        <f>IF(IF(C148&lt;='Hoone üldandmed'!$B$3*1,TRUE,FALSE),C148,"")</f>
        <v/>
      </c>
      <c r="G148" s="7" t="b">
        <f>IF(C148&lt;='Hoone üldandmed'!$B$3*1,TRUE,FALSE)</f>
        <v>0</v>
      </c>
      <c r="H148" s="4"/>
      <c r="I148" s="1">
        <f>COUNTIFS($C$1:C148,C148)</f>
        <v>8</v>
      </c>
    </row>
    <row r="149" spans="3:9" x14ac:dyDescent="0.35">
      <c r="C149" s="4">
        <f t="shared" si="11"/>
        <v>9</v>
      </c>
      <c r="D149" s="4" t="s">
        <v>429</v>
      </c>
      <c r="E149" s="4" t="str">
        <f>IF(E139=0,"",E139)</f>
        <v>KORRUSE AVATUD NETOPIND</v>
      </c>
      <c r="F149" s="7" t="str">
        <f>IF(IF(C149&lt;='Hoone üldandmed'!$B$3*1,TRUE,FALSE),C149,"")</f>
        <v/>
      </c>
      <c r="G149" s="7" t="b">
        <f>IF(C149&lt;='Hoone üldandmed'!$B$3*1,TRUE,FALSE)</f>
        <v>0</v>
      </c>
      <c r="H149" s="4"/>
      <c r="I149" s="1">
        <f>COUNTIFS($C$1:C149,C149)</f>
        <v>9</v>
      </c>
    </row>
    <row r="150" spans="3:9" x14ac:dyDescent="0.35">
      <c r="C150" s="4">
        <f t="shared" si="11"/>
        <v>9</v>
      </c>
      <c r="D150" s="4" t="s">
        <v>430</v>
      </c>
      <c r="E150" s="4" t="s">
        <v>406</v>
      </c>
      <c r="F150" s="7" t="str">
        <f>IF(IF(C150&lt;='Hoone üldandmed'!$B$3*1,TRUE,FALSE),C150,"")</f>
        <v/>
      </c>
      <c r="G150" s="7" t="b">
        <f>IF(C150&lt;='Hoone üldandmed'!$B$3*1,TRUE,FALSE)</f>
        <v>0</v>
      </c>
      <c r="H150" s="4"/>
    </row>
    <row r="151" spans="3:9" x14ac:dyDescent="0.3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35">
      <c r="C152" s="4">
        <f t="shared" si="11"/>
        <v>10</v>
      </c>
      <c r="D152" s="4" t="s">
        <v>410</v>
      </c>
      <c r="E152" s="4" t="str">
        <f>IF(E142=0,"",E142)</f>
        <v>ÜÜRITAV PIND</v>
      </c>
      <c r="F152" s="7" t="str">
        <f>IF(IF(C152&lt;='Hoone üldandmed'!$B$3*1,TRUE,FALSE),C152,"")</f>
        <v/>
      </c>
      <c r="G152" s="7" t="b">
        <f>IF(C152&lt;='Hoone üldandmed'!$B$3*1,TRUE,FALSE)</f>
        <v>0</v>
      </c>
      <c r="H152" s="4"/>
      <c r="I152" s="1">
        <f>COUNTIFS($C$1:C152,C152)</f>
        <v>2</v>
      </c>
    </row>
    <row r="153" spans="3:9" x14ac:dyDescent="0.35">
      <c r="C153" s="4">
        <f t="shared" si="11"/>
        <v>10</v>
      </c>
      <c r="D153" s="4" t="s">
        <v>413</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35">
      <c r="C154" s="4">
        <f t="shared" si="11"/>
        <v>10</v>
      </c>
      <c r="D154" s="4" t="s">
        <v>416</v>
      </c>
      <c r="E154" s="4" t="str">
        <f>IF(E144=0,"",E144)</f>
        <v>TEHNOPIND</v>
      </c>
      <c r="F154" s="7" t="str">
        <f>IF(IF(C154&lt;='Hoone üldandmed'!$B$3*1,TRUE,FALSE),C154,"")</f>
        <v/>
      </c>
      <c r="G154" s="7" t="b">
        <f>IF(C154&lt;='Hoone üldandmed'!$B$3*1,TRUE,FALSE)</f>
        <v>0</v>
      </c>
      <c r="H154" s="4"/>
      <c r="I154" s="1">
        <f>COUNTIFS($C$1:C154,C154)</f>
        <v>4</v>
      </c>
    </row>
    <row r="155" spans="3:9" x14ac:dyDescent="0.35">
      <c r="C155" s="4">
        <f t="shared" si="11"/>
        <v>10</v>
      </c>
      <c r="D155" s="4" t="s">
        <v>420</v>
      </c>
      <c r="E155" s="4" t="str">
        <f>IF(E145=0,"",E145)</f>
        <v/>
      </c>
      <c r="F155" s="7" t="str">
        <f>IF(IF(C155&lt;='Hoone üldandmed'!$B$3*1,TRUE,FALSE),C155,"")</f>
        <v/>
      </c>
      <c r="G155" s="7" t="b">
        <f>IF(C155&lt;='Hoone üldandmed'!$B$3*1,TRUE,FALSE)</f>
        <v>0</v>
      </c>
      <c r="H155" s="4"/>
      <c r="I155" s="1">
        <f>COUNTIFS($C$1:C155,C155)</f>
        <v>5</v>
      </c>
    </row>
    <row r="156" spans="3:9" x14ac:dyDescent="0.35">
      <c r="C156" s="4">
        <f t="shared" si="11"/>
        <v>10</v>
      </c>
      <c r="D156" s="4" t="s">
        <v>423</v>
      </c>
      <c r="E156" s="4" t="s">
        <v>424</v>
      </c>
      <c r="F156" s="7" t="str">
        <f>IF(IF(C156&lt;='Hoone üldandmed'!$B$3*1,TRUE,FALSE),C156,"")</f>
        <v/>
      </c>
      <c r="G156" s="7" t="b">
        <f>IF(C156&lt;='Hoone üldandmed'!$B$3*1,TRUE,FALSE)</f>
        <v>0</v>
      </c>
      <c r="H156" s="4"/>
      <c r="I156" s="1">
        <f>COUNTIFS($C$1:C156,C156)</f>
        <v>6</v>
      </c>
    </row>
    <row r="157" spans="3:9" x14ac:dyDescent="0.35">
      <c r="C157" s="4">
        <f t="shared" ref="C157:C166" si="12">C147+1</f>
        <v>10</v>
      </c>
      <c r="D157" s="4" t="s">
        <v>427</v>
      </c>
      <c r="E157" s="4" t="str">
        <f>IF(E147=0,"",E147)</f>
        <v/>
      </c>
      <c r="F157" s="7" t="str">
        <f>IF(IF(C157&lt;='Hoone üldandmed'!$B$3*1,TRUE,FALSE),C157,"")</f>
        <v/>
      </c>
      <c r="G157" s="7" t="b">
        <f>IF(C157&lt;='Hoone üldandmed'!$B$3*1,TRUE,FALSE)</f>
        <v>0</v>
      </c>
      <c r="H157" s="4"/>
      <c r="I157" s="1">
        <f>COUNTIFS($C$1:C157,C157)</f>
        <v>7</v>
      </c>
    </row>
    <row r="158" spans="3:9" x14ac:dyDescent="0.35">
      <c r="C158" s="4">
        <f t="shared" si="12"/>
        <v>10</v>
      </c>
      <c r="D158" s="4" t="s">
        <v>428</v>
      </c>
      <c r="E158" s="4" t="str">
        <f>IF(E148=0,"",E148)</f>
        <v/>
      </c>
      <c r="F158" s="7" t="str">
        <f>IF(IF(C158&lt;='Hoone üldandmed'!$B$3*1,TRUE,FALSE),C158,"")</f>
        <v/>
      </c>
      <c r="G158" s="7" t="b">
        <f>IF(C158&lt;='Hoone üldandmed'!$B$3*1,TRUE,FALSE)</f>
        <v>0</v>
      </c>
      <c r="H158" s="4"/>
      <c r="I158" s="1">
        <f>COUNTIFS($C$1:C158,C158)</f>
        <v>8</v>
      </c>
    </row>
    <row r="159" spans="3:9" x14ac:dyDescent="0.35">
      <c r="C159" s="4">
        <f t="shared" si="12"/>
        <v>10</v>
      </c>
      <c r="D159" s="4" t="s">
        <v>429</v>
      </c>
      <c r="E159" s="4" t="str">
        <f>IF(E149=0,"",E149)</f>
        <v>KORRUSE AVATUD NETOPIND</v>
      </c>
      <c r="F159" s="7" t="str">
        <f>IF(IF(C159&lt;='Hoone üldandmed'!$B$3*1,TRUE,FALSE),C159,"")</f>
        <v/>
      </c>
      <c r="G159" s="7" t="b">
        <f>IF(C159&lt;='Hoone üldandmed'!$B$3*1,TRUE,FALSE)</f>
        <v>0</v>
      </c>
      <c r="H159" s="4"/>
      <c r="I159" s="1">
        <f>COUNTIFS($C$1:C159,C159)</f>
        <v>9</v>
      </c>
    </row>
    <row r="160" spans="3:9" x14ac:dyDescent="0.35">
      <c r="C160" s="4">
        <f t="shared" si="12"/>
        <v>10</v>
      </c>
      <c r="D160" s="4" t="s">
        <v>430</v>
      </c>
      <c r="E160" s="4" t="s">
        <v>406</v>
      </c>
      <c r="F160" s="7" t="str">
        <f>IF(IF(C160&lt;='Hoone üldandmed'!$B$3*1,TRUE,FALSE),C160,"")</f>
        <v/>
      </c>
      <c r="G160" s="7" t="b">
        <f>IF(C160&lt;='Hoone üldandmed'!$B$3*1,TRUE,FALSE)</f>
        <v>0</v>
      </c>
      <c r="H160" s="4"/>
    </row>
    <row r="161" spans="3:9" x14ac:dyDescent="0.3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35">
      <c r="C162" s="4">
        <f t="shared" si="12"/>
        <v>11</v>
      </c>
      <c r="D162" s="4" t="s">
        <v>410</v>
      </c>
      <c r="E162" s="4" t="str">
        <f>IF(E152=0,"",E152)</f>
        <v>ÜÜRITAV PIND</v>
      </c>
      <c r="F162" s="7" t="str">
        <f>IF(IF(C162&lt;='Hoone üldandmed'!$B$3*1,TRUE,FALSE),C162,"")</f>
        <v/>
      </c>
      <c r="G162" s="7" t="b">
        <f>IF(C162&lt;='Hoone üldandmed'!$B$3*1,TRUE,FALSE)</f>
        <v>0</v>
      </c>
      <c r="H162" s="4"/>
      <c r="I162" s="1">
        <f>COUNTIFS($C$1:C162,C162)</f>
        <v>2</v>
      </c>
    </row>
    <row r="163" spans="3:9" x14ac:dyDescent="0.35">
      <c r="C163" s="4">
        <f t="shared" si="12"/>
        <v>11</v>
      </c>
      <c r="D163" s="4" t="s">
        <v>413</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35">
      <c r="C164" s="4">
        <f t="shared" si="12"/>
        <v>11</v>
      </c>
      <c r="D164" s="4" t="s">
        <v>416</v>
      </c>
      <c r="E164" s="4" t="str">
        <f>IF(E154=0,"",E154)</f>
        <v>TEHNOPIND</v>
      </c>
      <c r="F164" s="7" t="str">
        <f>IF(IF(C164&lt;='Hoone üldandmed'!$B$3*1,TRUE,FALSE),C164,"")</f>
        <v/>
      </c>
      <c r="G164" s="7" t="b">
        <f>IF(C164&lt;='Hoone üldandmed'!$B$3*1,TRUE,FALSE)</f>
        <v>0</v>
      </c>
      <c r="H164" s="4"/>
      <c r="I164" s="1">
        <f>COUNTIFS($C$1:C164,C164)</f>
        <v>4</v>
      </c>
    </row>
    <row r="165" spans="3:9" x14ac:dyDescent="0.35">
      <c r="C165" s="4">
        <f t="shared" si="12"/>
        <v>11</v>
      </c>
      <c r="D165" s="4" t="s">
        <v>420</v>
      </c>
      <c r="E165" s="4" t="str">
        <f>IF(E155=0,"",E155)</f>
        <v/>
      </c>
      <c r="F165" s="7" t="str">
        <f>IF(IF(C165&lt;='Hoone üldandmed'!$B$3*1,TRUE,FALSE),C165,"")</f>
        <v/>
      </c>
      <c r="G165" s="7" t="b">
        <f>IF(C165&lt;='Hoone üldandmed'!$B$3*1,TRUE,FALSE)</f>
        <v>0</v>
      </c>
      <c r="H165" s="4"/>
      <c r="I165" s="1">
        <f>COUNTIFS($C$1:C165,C165)</f>
        <v>5</v>
      </c>
    </row>
    <row r="166" spans="3:9" x14ac:dyDescent="0.35">
      <c r="C166" s="4">
        <f t="shared" si="12"/>
        <v>11</v>
      </c>
      <c r="D166" s="4" t="s">
        <v>423</v>
      </c>
      <c r="E166" s="4" t="s">
        <v>424</v>
      </c>
      <c r="F166" s="7" t="str">
        <f>IF(IF(C166&lt;='Hoone üldandmed'!$B$3*1,TRUE,FALSE),C166,"")</f>
        <v/>
      </c>
      <c r="G166" s="7" t="b">
        <f>IF(C166&lt;='Hoone üldandmed'!$B$3*1,TRUE,FALSE)</f>
        <v>0</v>
      </c>
      <c r="H166" s="4"/>
      <c r="I166" s="1">
        <f>COUNTIFS($C$1:C166,C166)</f>
        <v>6</v>
      </c>
    </row>
    <row r="167" spans="3:9" x14ac:dyDescent="0.35">
      <c r="C167" s="4">
        <f t="shared" ref="C167:C176" si="13">C157+1</f>
        <v>11</v>
      </c>
      <c r="D167" s="4" t="s">
        <v>427</v>
      </c>
      <c r="E167" s="4" t="str">
        <f>IF(E157=0,"",E157)</f>
        <v/>
      </c>
      <c r="F167" s="7" t="str">
        <f>IF(IF(C167&lt;='Hoone üldandmed'!$B$3*1,TRUE,FALSE),C167,"")</f>
        <v/>
      </c>
      <c r="G167" s="7" t="b">
        <f>IF(C167&lt;='Hoone üldandmed'!$B$3*1,TRUE,FALSE)</f>
        <v>0</v>
      </c>
      <c r="H167" s="4"/>
      <c r="I167" s="1">
        <f>COUNTIFS($C$1:C167,C167)</f>
        <v>7</v>
      </c>
    </row>
    <row r="168" spans="3:9" x14ac:dyDescent="0.35">
      <c r="C168" s="4">
        <f t="shared" si="13"/>
        <v>11</v>
      </c>
      <c r="D168" s="4" t="s">
        <v>428</v>
      </c>
      <c r="E168" s="4" t="str">
        <f>IF(E158=0,"",E158)</f>
        <v/>
      </c>
      <c r="F168" s="7" t="str">
        <f>IF(IF(C168&lt;='Hoone üldandmed'!$B$3*1,TRUE,FALSE),C168,"")</f>
        <v/>
      </c>
      <c r="G168" s="7" t="b">
        <f>IF(C168&lt;='Hoone üldandmed'!$B$3*1,TRUE,FALSE)</f>
        <v>0</v>
      </c>
      <c r="H168" s="4"/>
      <c r="I168" s="1">
        <f>COUNTIFS($C$1:C168,C168)</f>
        <v>8</v>
      </c>
    </row>
    <row r="169" spans="3:9" x14ac:dyDescent="0.35">
      <c r="C169" s="4">
        <f t="shared" si="13"/>
        <v>11</v>
      </c>
      <c r="D169" s="4" t="s">
        <v>429</v>
      </c>
      <c r="E169" s="4" t="str">
        <f>IF(E159=0,"",E159)</f>
        <v>KORRUSE AVATUD NETOPIND</v>
      </c>
      <c r="F169" s="7" t="str">
        <f>IF(IF(C169&lt;='Hoone üldandmed'!$B$3*1,TRUE,FALSE),C169,"")</f>
        <v/>
      </c>
      <c r="G169" s="7" t="b">
        <f>IF(C169&lt;='Hoone üldandmed'!$B$3*1,TRUE,FALSE)</f>
        <v>0</v>
      </c>
      <c r="H169" s="4"/>
      <c r="I169" s="1">
        <f>COUNTIFS($C$1:C169,C169)</f>
        <v>9</v>
      </c>
    </row>
    <row r="170" spans="3:9" x14ac:dyDescent="0.35">
      <c r="C170" s="4">
        <f t="shared" si="13"/>
        <v>11</v>
      </c>
      <c r="D170" s="4" t="s">
        <v>430</v>
      </c>
      <c r="E170" s="4" t="s">
        <v>406</v>
      </c>
      <c r="F170" s="7" t="str">
        <f>IF(IF(C170&lt;='Hoone üldandmed'!$B$3*1,TRUE,FALSE),C170,"")</f>
        <v/>
      </c>
      <c r="G170" s="7" t="b">
        <f>IF(C170&lt;='Hoone üldandmed'!$B$3*1,TRUE,FALSE)</f>
        <v>0</v>
      </c>
      <c r="H170" s="4"/>
    </row>
    <row r="171" spans="3:9" x14ac:dyDescent="0.3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35">
      <c r="C172" s="4">
        <f t="shared" si="13"/>
        <v>12</v>
      </c>
      <c r="D172" s="4" t="s">
        <v>410</v>
      </c>
      <c r="E172" s="4" t="str">
        <f>IF(E162=0,"",E162)</f>
        <v>ÜÜRITAV PIND</v>
      </c>
      <c r="F172" s="7" t="str">
        <f>IF(IF(C172&lt;='Hoone üldandmed'!$B$3*1,TRUE,FALSE),C172,"")</f>
        <v/>
      </c>
      <c r="G172" s="7" t="b">
        <f>IF(C172&lt;='Hoone üldandmed'!$B$3*1,TRUE,FALSE)</f>
        <v>0</v>
      </c>
      <c r="H172" s="4"/>
      <c r="I172" s="1">
        <f>COUNTIFS($C$1:C172,C172)</f>
        <v>2</v>
      </c>
    </row>
    <row r="173" spans="3:9" x14ac:dyDescent="0.35">
      <c r="C173" s="4">
        <f t="shared" si="13"/>
        <v>12</v>
      </c>
      <c r="D173" s="4" t="s">
        <v>413</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35">
      <c r="C174" s="4">
        <f t="shared" si="13"/>
        <v>12</v>
      </c>
      <c r="D174" s="4" t="s">
        <v>416</v>
      </c>
      <c r="E174" s="4" t="str">
        <f>IF(E164=0,"",E164)</f>
        <v>TEHNOPIND</v>
      </c>
      <c r="F174" s="7" t="str">
        <f>IF(IF(C174&lt;='Hoone üldandmed'!$B$3*1,TRUE,FALSE),C174,"")</f>
        <v/>
      </c>
      <c r="G174" s="7" t="b">
        <f>IF(C174&lt;='Hoone üldandmed'!$B$3*1,TRUE,FALSE)</f>
        <v>0</v>
      </c>
      <c r="H174" s="4"/>
      <c r="I174" s="1">
        <f>COUNTIFS($C$1:C174,C174)</f>
        <v>4</v>
      </c>
    </row>
    <row r="175" spans="3:9" x14ac:dyDescent="0.35">
      <c r="C175" s="4">
        <f t="shared" si="13"/>
        <v>12</v>
      </c>
      <c r="D175" s="4" t="s">
        <v>420</v>
      </c>
      <c r="E175" s="4" t="str">
        <f>IF(E165=0,"",E165)</f>
        <v/>
      </c>
      <c r="F175" s="7" t="str">
        <f>IF(IF(C175&lt;='Hoone üldandmed'!$B$3*1,TRUE,FALSE),C175,"")</f>
        <v/>
      </c>
      <c r="G175" s="7" t="b">
        <f>IF(C175&lt;='Hoone üldandmed'!$B$3*1,TRUE,FALSE)</f>
        <v>0</v>
      </c>
      <c r="H175" s="4"/>
      <c r="I175" s="1">
        <f>COUNTIFS($C$1:C175,C175)</f>
        <v>5</v>
      </c>
    </row>
    <row r="176" spans="3:9" x14ac:dyDescent="0.35">
      <c r="C176" s="4">
        <f t="shared" si="13"/>
        <v>12</v>
      </c>
      <c r="D176" s="4" t="s">
        <v>423</v>
      </c>
      <c r="E176" s="4" t="s">
        <v>424</v>
      </c>
      <c r="F176" s="7" t="str">
        <f>IF(IF(C176&lt;='Hoone üldandmed'!$B$3*1,TRUE,FALSE),C176,"")</f>
        <v/>
      </c>
      <c r="G176" s="7" t="b">
        <f>IF(C176&lt;='Hoone üldandmed'!$B$3*1,TRUE,FALSE)</f>
        <v>0</v>
      </c>
      <c r="H176" s="4"/>
      <c r="I176" s="1">
        <f>COUNTIFS($C$1:C176,C176)</f>
        <v>6</v>
      </c>
    </row>
    <row r="177" spans="3:9" x14ac:dyDescent="0.35">
      <c r="C177" s="4">
        <f t="shared" ref="C177:C186" si="14">C167+1</f>
        <v>12</v>
      </c>
      <c r="D177" s="4" t="s">
        <v>427</v>
      </c>
      <c r="E177" s="4" t="str">
        <f>IF(E167=0,"",E167)</f>
        <v/>
      </c>
      <c r="F177" s="7" t="str">
        <f>IF(IF(C177&lt;='Hoone üldandmed'!$B$3*1,TRUE,FALSE),C177,"")</f>
        <v/>
      </c>
      <c r="G177" s="7" t="b">
        <f>IF(C177&lt;='Hoone üldandmed'!$B$3*1,TRUE,FALSE)</f>
        <v>0</v>
      </c>
      <c r="H177" s="4"/>
      <c r="I177" s="1">
        <f>COUNTIFS($C$1:C177,C177)</f>
        <v>7</v>
      </c>
    </row>
    <row r="178" spans="3:9" x14ac:dyDescent="0.35">
      <c r="C178" s="4">
        <f t="shared" si="14"/>
        <v>12</v>
      </c>
      <c r="D178" s="4" t="s">
        <v>428</v>
      </c>
      <c r="E178" s="4" t="str">
        <f>IF(E168=0,"",E168)</f>
        <v/>
      </c>
      <c r="F178" s="7" t="str">
        <f>IF(IF(C178&lt;='Hoone üldandmed'!$B$3*1,TRUE,FALSE),C178,"")</f>
        <v/>
      </c>
      <c r="G178" s="7" t="b">
        <f>IF(C178&lt;='Hoone üldandmed'!$B$3*1,TRUE,FALSE)</f>
        <v>0</v>
      </c>
      <c r="H178" s="4"/>
      <c r="I178" s="1">
        <f>COUNTIFS($C$1:C178,C178)</f>
        <v>8</v>
      </c>
    </row>
    <row r="179" spans="3:9" x14ac:dyDescent="0.35">
      <c r="C179" s="4">
        <f t="shared" si="14"/>
        <v>12</v>
      </c>
      <c r="D179" s="4" t="s">
        <v>429</v>
      </c>
      <c r="E179" s="4" t="str">
        <f>IF(E169=0,"",E169)</f>
        <v>KORRUSE AVATUD NETOPIND</v>
      </c>
      <c r="F179" s="7" t="str">
        <f>IF(IF(C179&lt;='Hoone üldandmed'!$B$3*1,TRUE,FALSE),C179,"")</f>
        <v/>
      </c>
      <c r="G179" s="7" t="b">
        <f>IF(C179&lt;='Hoone üldandmed'!$B$3*1,TRUE,FALSE)</f>
        <v>0</v>
      </c>
      <c r="H179" s="4"/>
      <c r="I179" s="1">
        <f>COUNTIFS($C$1:C179,C179)</f>
        <v>9</v>
      </c>
    </row>
    <row r="180" spans="3:9" x14ac:dyDescent="0.35">
      <c r="C180" s="4">
        <f t="shared" si="14"/>
        <v>12</v>
      </c>
      <c r="D180" s="4" t="s">
        <v>430</v>
      </c>
      <c r="E180" s="4" t="s">
        <v>406</v>
      </c>
      <c r="F180" s="7" t="str">
        <f>IF(IF(C180&lt;='Hoone üldandmed'!$B$3*1,TRUE,FALSE),C180,"")</f>
        <v/>
      </c>
      <c r="G180" s="7" t="b">
        <f>IF(C180&lt;='Hoone üldandmed'!$B$3*1,TRUE,FALSE)</f>
        <v>0</v>
      </c>
      <c r="H180" s="4"/>
    </row>
    <row r="181" spans="3:9" x14ac:dyDescent="0.3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35">
      <c r="C182" s="4">
        <f t="shared" si="14"/>
        <v>13</v>
      </c>
      <c r="D182" s="4" t="s">
        <v>410</v>
      </c>
      <c r="E182" s="4" t="str">
        <f>IF(E172=0,"",E172)</f>
        <v>ÜÜRITAV PIND</v>
      </c>
      <c r="F182" s="7" t="str">
        <f>IF(IF(C182&lt;='Hoone üldandmed'!$B$3*1,TRUE,FALSE),C182,"")</f>
        <v/>
      </c>
      <c r="G182" s="7" t="b">
        <f>IF(C182&lt;='Hoone üldandmed'!$B$3*1,TRUE,FALSE)</f>
        <v>0</v>
      </c>
      <c r="H182" s="4"/>
      <c r="I182" s="1">
        <f>COUNTIFS($C$1:C182,C182)</f>
        <v>2</v>
      </c>
    </row>
    <row r="183" spans="3:9" x14ac:dyDescent="0.35">
      <c r="C183" s="4">
        <f t="shared" si="14"/>
        <v>13</v>
      </c>
      <c r="D183" s="4" t="s">
        <v>413</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35">
      <c r="C184" s="4">
        <f t="shared" si="14"/>
        <v>13</v>
      </c>
      <c r="D184" s="4" t="s">
        <v>416</v>
      </c>
      <c r="E184" s="4" t="str">
        <f>IF(E174=0,"",E174)</f>
        <v>TEHNOPIND</v>
      </c>
      <c r="F184" s="7" t="str">
        <f>IF(IF(C184&lt;='Hoone üldandmed'!$B$3*1,TRUE,FALSE),C184,"")</f>
        <v/>
      </c>
      <c r="G184" s="7" t="b">
        <f>IF(C184&lt;='Hoone üldandmed'!$B$3*1,TRUE,FALSE)</f>
        <v>0</v>
      </c>
      <c r="H184" s="4"/>
      <c r="I184" s="1">
        <f>COUNTIFS($C$1:C184,C184)</f>
        <v>4</v>
      </c>
    </row>
    <row r="185" spans="3:9" x14ac:dyDescent="0.35">
      <c r="C185" s="4">
        <f t="shared" si="14"/>
        <v>13</v>
      </c>
      <c r="D185" s="4" t="s">
        <v>420</v>
      </c>
      <c r="E185" s="4" t="str">
        <f>IF(E175=0,"",E175)</f>
        <v/>
      </c>
      <c r="F185" s="7" t="str">
        <f>IF(IF(C185&lt;='Hoone üldandmed'!$B$3*1,TRUE,FALSE),C185,"")</f>
        <v/>
      </c>
      <c r="G185" s="7" t="b">
        <f>IF(C185&lt;='Hoone üldandmed'!$B$3*1,TRUE,FALSE)</f>
        <v>0</v>
      </c>
      <c r="H185" s="4"/>
      <c r="I185" s="1">
        <f>COUNTIFS($C$1:C185,C185)</f>
        <v>5</v>
      </c>
    </row>
    <row r="186" spans="3:9" x14ac:dyDescent="0.35">
      <c r="C186" s="4">
        <f t="shared" si="14"/>
        <v>13</v>
      </c>
      <c r="D186" s="4" t="s">
        <v>423</v>
      </c>
      <c r="E186" s="4" t="s">
        <v>424</v>
      </c>
      <c r="F186" s="7" t="str">
        <f>IF(IF(C186&lt;='Hoone üldandmed'!$B$3*1,TRUE,FALSE),C186,"")</f>
        <v/>
      </c>
      <c r="G186" s="7" t="b">
        <f>IF(C186&lt;='Hoone üldandmed'!$B$3*1,TRUE,FALSE)</f>
        <v>0</v>
      </c>
      <c r="H186" s="4"/>
      <c r="I186" s="1">
        <f>COUNTIFS($C$1:C186,C186)</f>
        <v>6</v>
      </c>
    </row>
    <row r="187" spans="3:9" x14ac:dyDescent="0.35">
      <c r="C187" s="4">
        <f t="shared" ref="C187:C196" si="15">C177+1</f>
        <v>13</v>
      </c>
      <c r="D187" s="4" t="s">
        <v>427</v>
      </c>
      <c r="E187" s="4" t="str">
        <f>IF(E177=0,"",E177)</f>
        <v/>
      </c>
      <c r="F187" s="7" t="str">
        <f>IF(IF(C187&lt;='Hoone üldandmed'!$B$3*1,TRUE,FALSE),C187,"")</f>
        <v/>
      </c>
      <c r="G187" s="7" t="b">
        <f>IF(C187&lt;='Hoone üldandmed'!$B$3*1,TRUE,FALSE)</f>
        <v>0</v>
      </c>
      <c r="H187" s="4"/>
      <c r="I187" s="1">
        <f>COUNTIFS($C$1:C187,C187)</f>
        <v>7</v>
      </c>
    </row>
    <row r="188" spans="3:9" x14ac:dyDescent="0.35">
      <c r="C188" s="4">
        <f t="shared" si="15"/>
        <v>13</v>
      </c>
      <c r="D188" s="4" t="s">
        <v>428</v>
      </c>
      <c r="E188" s="4" t="str">
        <f>IF(E178=0,"",E178)</f>
        <v/>
      </c>
      <c r="F188" s="7" t="str">
        <f>IF(IF(C188&lt;='Hoone üldandmed'!$B$3*1,TRUE,FALSE),C188,"")</f>
        <v/>
      </c>
      <c r="G188" s="7" t="b">
        <f>IF(C188&lt;='Hoone üldandmed'!$B$3*1,TRUE,FALSE)</f>
        <v>0</v>
      </c>
      <c r="H188" s="4"/>
      <c r="I188" s="1">
        <f>COUNTIFS($C$1:C188,C188)</f>
        <v>8</v>
      </c>
    </row>
    <row r="189" spans="3:9" x14ac:dyDescent="0.35">
      <c r="C189" s="4">
        <f t="shared" si="15"/>
        <v>13</v>
      </c>
      <c r="D189" s="4" t="s">
        <v>429</v>
      </c>
      <c r="E189" s="4" t="str">
        <f>IF(E179=0,"",E179)</f>
        <v>KORRUSE AVATUD NETOPIND</v>
      </c>
      <c r="F189" s="7" t="str">
        <f>IF(IF(C189&lt;='Hoone üldandmed'!$B$3*1,TRUE,FALSE),C189,"")</f>
        <v/>
      </c>
      <c r="G189" s="7" t="b">
        <f>IF(C189&lt;='Hoone üldandmed'!$B$3*1,TRUE,FALSE)</f>
        <v>0</v>
      </c>
      <c r="H189" s="4"/>
      <c r="I189" s="1">
        <f>COUNTIFS($C$1:C189,C189)</f>
        <v>9</v>
      </c>
    </row>
    <row r="190" spans="3:9" x14ac:dyDescent="0.35">
      <c r="C190" s="4">
        <f t="shared" si="15"/>
        <v>13</v>
      </c>
      <c r="D190" s="4" t="s">
        <v>430</v>
      </c>
      <c r="E190" s="4" t="s">
        <v>406</v>
      </c>
      <c r="F190" s="7" t="str">
        <f>IF(IF(C190&lt;='Hoone üldandmed'!$B$3*1,TRUE,FALSE),C190,"")</f>
        <v/>
      </c>
      <c r="G190" s="7" t="b">
        <f>IF(C190&lt;='Hoone üldandmed'!$B$3*1,TRUE,FALSE)</f>
        <v>0</v>
      </c>
      <c r="H190" s="4"/>
    </row>
    <row r="191" spans="3:9" x14ac:dyDescent="0.3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35">
      <c r="C192" s="4">
        <f t="shared" si="15"/>
        <v>14</v>
      </c>
      <c r="D192" s="4" t="s">
        <v>410</v>
      </c>
      <c r="E192" s="4" t="str">
        <f>IF(E182=0,"",E182)</f>
        <v>ÜÜRITAV PIND</v>
      </c>
      <c r="F192" s="7" t="str">
        <f>IF(IF(C192&lt;='Hoone üldandmed'!$B$3*1,TRUE,FALSE),C192,"")</f>
        <v/>
      </c>
      <c r="G192" s="7" t="b">
        <f>IF(C192&lt;='Hoone üldandmed'!$B$3*1,TRUE,FALSE)</f>
        <v>0</v>
      </c>
      <c r="H192" s="4"/>
      <c r="I192" s="1">
        <f>COUNTIFS($C$1:C192,C192)</f>
        <v>2</v>
      </c>
    </row>
    <row r="193" spans="3:9" x14ac:dyDescent="0.35">
      <c r="C193" s="4">
        <f t="shared" si="15"/>
        <v>14</v>
      </c>
      <c r="D193" s="4" t="s">
        <v>413</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35">
      <c r="C194" s="4">
        <f t="shared" si="15"/>
        <v>14</v>
      </c>
      <c r="D194" s="4" t="s">
        <v>416</v>
      </c>
      <c r="E194" s="4" t="str">
        <f>IF(E184=0,"",E184)</f>
        <v>TEHNOPIND</v>
      </c>
      <c r="F194" s="7" t="str">
        <f>IF(IF(C194&lt;='Hoone üldandmed'!$B$3*1,TRUE,FALSE),C194,"")</f>
        <v/>
      </c>
      <c r="G194" s="7" t="b">
        <f>IF(C194&lt;='Hoone üldandmed'!$B$3*1,TRUE,FALSE)</f>
        <v>0</v>
      </c>
      <c r="H194" s="4"/>
      <c r="I194" s="1">
        <f>COUNTIFS($C$1:C194,C194)</f>
        <v>4</v>
      </c>
    </row>
    <row r="195" spans="3:9" x14ac:dyDescent="0.35">
      <c r="C195" s="4">
        <f t="shared" si="15"/>
        <v>14</v>
      </c>
      <c r="D195" s="4" t="s">
        <v>420</v>
      </c>
      <c r="E195" s="4" t="str">
        <f>IF(E185=0,"",E185)</f>
        <v/>
      </c>
      <c r="F195" s="7" t="str">
        <f>IF(IF(C195&lt;='Hoone üldandmed'!$B$3*1,TRUE,FALSE),C195,"")</f>
        <v/>
      </c>
      <c r="G195" s="7" t="b">
        <f>IF(C195&lt;='Hoone üldandmed'!$B$3*1,TRUE,FALSE)</f>
        <v>0</v>
      </c>
      <c r="H195" s="4"/>
      <c r="I195" s="1">
        <f>COUNTIFS($C$1:C195,C195)</f>
        <v>5</v>
      </c>
    </row>
    <row r="196" spans="3:9" x14ac:dyDescent="0.35">
      <c r="C196" s="4">
        <f t="shared" si="15"/>
        <v>14</v>
      </c>
      <c r="D196" s="4" t="s">
        <v>423</v>
      </c>
      <c r="E196" s="4" t="s">
        <v>424</v>
      </c>
      <c r="F196" s="7" t="str">
        <f>IF(IF(C196&lt;='Hoone üldandmed'!$B$3*1,TRUE,FALSE),C196,"")</f>
        <v/>
      </c>
      <c r="G196" s="7" t="b">
        <f>IF(C196&lt;='Hoone üldandmed'!$B$3*1,TRUE,FALSE)</f>
        <v>0</v>
      </c>
      <c r="H196" s="4"/>
      <c r="I196" s="1">
        <f>COUNTIFS($C$1:C196,C196)</f>
        <v>6</v>
      </c>
    </row>
    <row r="197" spans="3:9" x14ac:dyDescent="0.35">
      <c r="C197" s="4">
        <f t="shared" ref="C197:C206" si="16">C187+1</f>
        <v>14</v>
      </c>
      <c r="D197" s="4" t="s">
        <v>427</v>
      </c>
      <c r="E197" s="4" t="str">
        <f>IF(E187=0,"",E187)</f>
        <v/>
      </c>
      <c r="F197" s="7" t="str">
        <f>IF(IF(C197&lt;='Hoone üldandmed'!$B$3*1,TRUE,FALSE),C197,"")</f>
        <v/>
      </c>
      <c r="G197" s="7" t="b">
        <f>IF(C197&lt;='Hoone üldandmed'!$B$3*1,TRUE,FALSE)</f>
        <v>0</v>
      </c>
      <c r="H197" s="4"/>
      <c r="I197" s="1">
        <f>COUNTIFS($C$1:C197,C197)</f>
        <v>7</v>
      </c>
    </row>
    <row r="198" spans="3:9" x14ac:dyDescent="0.35">
      <c r="C198" s="4">
        <f t="shared" si="16"/>
        <v>14</v>
      </c>
      <c r="D198" s="4" t="s">
        <v>428</v>
      </c>
      <c r="E198" s="4" t="str">
        <f>IF(E188=0,"",E188)</f>
        <v/>
      </c>
      <c r="F198" s="7" t="str">
        <f>IF(IF(C198&lt;='Hoone üldandmed'!$B$3*1,TRUE,FALSE),C198,"")</f>
        <v/>
      </c>
      <c r="G198" s="7" t="b">
        <f>IF(C198&lt;='Hoone üldandmed'!$B$3*1,TRUE,FALSE)</f>
        <v>0</v>
      </c>
      <c r="H198" s="4"/>
      <c r="I198" s="1">
        <f>COUNTIFS($C$1:C198,C198)</f>
        <v>8</v>
      </c>
    </row>
    <row r="199" spans="3:9" x14ac:dyDescent="0.35">
      <c r="C199" s="4">
        <f t="shared" si="16"/>
        <v>14</v>
      </c>
      <c r="D199" s="4" t="s">
        <v>429</v>
      </c>
      <c r="E199" s="4" t="str">
        <f>IF(E189=0,"",E189)</f>
        <v>KORRUSE AVATUD NETOPIND</v>
      </c>
      <c r="F199" s="7" t="str">
        <f>IF(IF(C199&lt;='Hoone üldandmed'!$B$3*1,TRUE,FALSE),C199,"")</f>
        <v/>
      </c>
      <c r="G199" s="7" t="b">
        <f>IF(C199&lt;='Hoone üldandmed'!$B$3*1,TRUE,FALSE)</f>
        <v>0</v>
      </c>
      <c r="H199" s="4"/>
      <c r="I199" s="1">
        <f>COUNTIFS($C$1:C199,C199)</f>
        <v>9</v>
      </c>
    </row>
    <row r="200" spans="3:9" x14ac:dyDescent="0.35">
      <c r="C200" s="4">
        <f t="shared" si="16"/>
        <v>14</v>
      </c>
      <c r="D200" s="4" t="s">
        <v>430</v>
      </c>
      <c r="E200" s="4" t="s">
        <v>406</v>
      </c>
      <c r="F200" s="7" t="str">
        <f>IF(IF(C200&lt;='Hoone üldandmed'!$B$3*1,TRUE,FALSE),C200,"")</f>
        <v/>
      </c>
      <c r="G200" s="7" t="b">
        <f>IF(C200&lt;='Hoone üldandmed'!$B$3*1,TRUE,FALSE)</f>
        <v>0</v>
      </c>
      <c r="H200" s="4"/>
    </row>
    <row r="201" spans="3:9" x14ac:dyDescent="0.3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35">
      <c r="C202" s="4">
        <f t="shared" si="16"/>
        <v>15</v>
      </c>
      <c r="D202" s="4" t="s">
        <v>410</v>
      </c>
      <c r="E202" s="4" t="str">
        <f>IF(E192=0,"",E192)</f>
        <v>ÜÜRITAV PIND</v>
      </c>
      <c r="F202" s="7" t="str">
        <f>IF(IF(C202&lt;='Hoone üldandmed'!$B$3*1,TRUE,FALSE),C202,"")</f>
        <v/>
      </c>
      <c r="G202" s="7" t="b">
        <f>IF(C202&lt;='Hoone üldandmed'!$B$3*1,TRUE,FALSE)</f>
        <v>0</v>
      </c>
      <c r="H202" s="4"/>
      <c r="I202" s="1">
        <f>COUNTIFS($C$1:C202,C202)</f>
        <v>2</v>
      </c>
    </row>
    <row r="203" spans="3:9" x14ac:dyDescent="0.35">
      <c r="C203" s="4">
        <f t="shared" si="16"/>
        <v>15</v>
      </c>
      <c r="D203" s="4" t="s">
        <v>413</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35">
      <c r="C204" s="4">
        <f t="shared" si="16"/>
        <v>15</v>
      </c>
      <c r="D204" s="4" t="s">
        <v>416</v>
      </c>
      <c r="E204" s="4" t="str">
        <f>IF(E194=0,"",E194)</f>
        <v>TEHNOPIND</v>
      </c>
      <c r="F204" s="7" t="str">
        <f>IF(IF(C204&lt;='Hoone üldandmed'!$B$3*1,TRUE,FALSE),C204,"")</f>
        <v/>
      </c>
      <c r="G204" s="7" t="b">
        <f>IF(C204&lt;='Hoone üldandmed'!$B$3*1,TRUE,FALSE)</f>
        <v>0</v>
      </c>
      <c r="H204" s="4"/>
      <c r="I204" s="1">
        <f>COUNTIFS($C$1:C204,C204)</f>
        <v>4</v>
      </c>
    </row>
    <row r="205" spans="3:9" x14ac:dyDescent="0.35">
      <c r="C205" s="4">
        <f t="shared" si="16"/>
        <v>15</v>
      </c>
      <c r="D205" s="4" t="s">
        <v>420</v>
      </c>
      <c r="E205" s="4" t="str">
        <f>IF(E195=0,"",E195)</f>
        <v/>
      </c>
      <c r="F205" s="7" t="str">
        <f>IF(IF(C205&lt;='Hoone üldandmed'!$B$3*1,TRUE,FALSE),C205,"")</f>
        <v/>
      </c>
      <c r="G205" s="7" t="b">
        <f>IF(C205&lt;='Hoone üldandmed'!$B$3*1,TRUE,FALSE)</f>
        <v>0</v>
      </c>
      <c r="H205" s="4"/>
      <c r="I205" s="1">
        <f>COUNTIFS($C$1:C205,C205)</f>
        <v>5</v>
      </c>
    </row>
    <row r="206" spans="3:9" x14ac:dyDescent="0.35">
      <c r="C206" s="4">
        <f t="shared" si="16"/>
        <v>15</v>
      </c>
      <c r="D206" s="4" t="s">
        <v>423</v>
      </c>
      <c r="E206" s="4" t="s">
        <v>424</v>
      </c>
      <c r="F206" s="7" t="str">
        <f>IF(IF(C206&lt;='Hoone üldandmed'!$B$3*1,TRUE,FALSE),C206,"")</f>
        <v/>
      </c>
      <c r="G206" s="7" t="b">
        <f>IF(C206&lt;='Hoone üldandmed'!$B$3*1,TRUE,FALSE)</f>
        <v>0</v>
      </c>
      <c r="H206" s="4"/>
      <c r="I206" s="1">
        <f>COUNTIFS($C$1:C206,C206)</f>
        <v>6</v>
      </c>
    </row>
    <row r="207" spans="3:9" x14ac:dyDescent="0.35">
      <c r="C207" s="4">
        <f t="shared" ref="C207:C216" si="17">C197+1</f>
        <v>15</v>
      </c>
      <c r="D207" s="4" t="s">
        <v>427</v>
      </c>
      <c r="E207" s="4" t="str">
        <f>IF(E197=0,"",E197)</f>
        <v/>
      </c>
      <c r="F207" s="7" t="str">
        <f>IF(IF(C207&lt;='Hoone üldandmed'!$B$3*1,TRUE,FALSE),C207,"")</f>
        <v/>
      </c>
      <c r="G207" s="7" t="b">
        <f>IF(C207&lt;='Hoone üldandmed'!$B$3*1,TRUE,FALSE)</f>
        <v>0</v>
      </c>
      <c r="H207" s="4"/>
      <c r="I207" s="1">
        <f>COUNTIFS($C$1:C207,C207)</f>
        <v>7</v>
      </c>
    </row>
    <row r="208" spans="3:9" x14ac:dyDescent="0.35">
      <c r="C208" s="4">
        <f t="shared" si="17"/>
        <v>15</v>
      </c>
      <c r="D208" s="4" t="s">
        <v>428</v>
      </c>
      <c r="E208" s="4" t="str">
        <f>IF(E198=0,"",E198)</f>
        <v/>
      </c>
      <c r="F208" s="7" t="str">
        <f>IF(IF(C208&lt;='Hoone üldandmed'!$B$3*1,TRUE,FALSE),C208,"")</f>
        <v/>
      </c>
      <c r="G208" s="7" t="b">
        <f>IF(C208&lt;='Hoone üldandmed'!$B$3*1,TRUE,FALSE)</f>
        <v>0</v>
      </c>
      <c r="H208" s="4"/>
      <c r="I208" s="1">
        <f>COUNTIFS($C$1:C208,C208)</f>
        <v>8</v>
      </c>
    </row>
    <row r="209" spans="3:9" x14ac:dyDescent="0.35">
      <c r="C209" s="4">
        <f t="shared" si="17"/>
        <v>15</v>
      </c>
      <c r="D209" s="4" t="s">
        <v>429</v>
      </c>
      <c r="E209" s="4" t="str">
        <f>IF(E199=0,"",E199)</f>
        <v>KORRUSE AVATUD NETOPIND</v>
      </c>
      <c r="F209" s="7" t="str">
        <f>IF(IF(C209&lt;='Hoone üldandmed'!$B$3*1,TRUE,FALSE),C209,"")</f>
        <v/>
      </c>
      <c r="G209" s="7" t="b">
        <f>IF(C209&lt;='Hoone üldandmed'!$B$3*1,TRUE,FALSE)</f>
        <v>0</v>
      </c>
      <c r="H209" s="4"/>
      <c r="I209" s="1">
        <f>COUNTIFS($C$1:C209,C209)</f>
        <v>9</v>
      </c>
    </row>
    <row r="210" spans="3:9" x14ac:dyDescent="0.35">
      <c r="C210" s="4">
        <f t="shared" si="17"/>
        <v>15</v>
      </c>
      <c r="D210" s="4" t="s">
        <v>430</v>
      </c>
      <c r="E210" s="4" t="s">
        <v>406</v>
      </c>
      <c r="F210" s="7" t="str">
        <f>IF(IF(C210&lt;='Hoone üldandmed'!$B$3*1,TRUE,FALSE),C210,"")</f>
        <v/>
      </c>
      <c r="G210" s="7" t="b">
        <f>IF(C210&lt;='Hoone üldandmed'!$B$3*1,TRUE,FALSE)</f>
        <v>0</v>
      </c>
      <c r="H210" s="4"/>
    </row>
    <row r="211" spans="3:9" x14ac:dyDescent="0.3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35">
      <c r="C212" s="4">
        <f t="shared" si="17"/>
        <v>16</v>
      </c>
      <c r="D212" s="4" t="s">
        <v>410</v>
      </c>
      <c r="E212" s="4" t="str">
        <f>IF(E202=0,"",E202)</f>
        <v>ÜÜRITAV PIND</v>
      </c>
      <c r="F212" s="7" t="str">
        <f>IF(IF(C212&lt;='Hoone üldandmed'!$B$3*1,TRUE,FALSE),C212,"")</f>
        <v/>
      </c>
      <c r="G212" s="7" t="b">
        <f>IF(C212&lt;='Hoone üldandmed'!$B$3*1,TRUE,FALSE)</f>
        <v>0</v>
      </c>
      <c r="H212" s="4"/>
      <c r="I212" s="1">
        <f>COUNTIFS($C$1:C212,C212)</f>
        <v>2</v>
      </c>
    </row>
    <row r="213" spans="3:9" x14ac:dyDescent="0.35">
      <c r="C213" s="4">
        <f t="shared" si="17"/>
        <v>16</v>
      </c>
      <c r="D213" s="4" t="s">
        <v>413</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35">
      <c r="C214" s="4">
        <f t="shared" si="17"/>
        <v>16</v>
      </c>
      <c r="D214" s="4" t="s">
        <v>416</v>
      </c>
      <c r="E214" s="4" t="str">
        <f>IF(E204=0,"",E204)</f>
        <v>TEHNOPIND</v>
      </c>
      <c r="F214" s="7" t="str">
        <f>IF(IF(C214&lt;='Hoone üldandmed'!$B$3*1,TRUE,FALSE),C214,"")</f>
        <v/>
      </c>
      <c r="G214" s="7" t="b">
        <f>IF(C214&lt;='Hoone üldandmed'!$B$3*1,TRUE,FALSE)</f>
        <v>0</v>
      </c>
      <c r="H214" s="4"/>
      <c r="I214" s="1">
        <f>COUNTIFS($C$1:C214,C214)</f>
        <v>4</v>
      </c>
    </row>
    <row r="215" spans="3:9" x14ac:dyDescent="0.35">
      <c r="C215" s="4">
        <f t="shared" si="17"/>
        <v>16</v>
      </c>
      <c r="D215" s="4" t="s">
        <v>420</v>
      </c>
      <c r="E215" s="4" t="str">
        <f>IF(E205=0,"",E205)</f>
        <v/>
      </c>
      <c r="F215" s="7" t="str">
        <f>IF(IF(C215&lt;='Hoone üldandmed'!$B$3*1,TRUE,FALSE),C215,"")</f>
        <v/>
      </c>
      <c r="G215" s="7" t="b">
        <f>IF(C215&lt;='Hoone üldandmed'!$B$3*1,TRUE,FALSE)</f>
        <v>0</v>
      </c>
      <c r="H215" s="4"/>
      <c r="I215" s="1">
        <f>COUNTIFS($C$1:C215,C215)</f>
        <v>5</v>
      </c>
    </row>
    <row r="216" spans="3:9" x14ac:dyDescent="0.35">
      <c r="C216" s="4">
        <f t="shared" si="17"/>
        <v>16</v>
      </c>
      <c r="D216" s="4" t="s">
        <v>423</v>
      </c>
      <c r="E216" s="4" t="s">
        <v>424</v>
      </c>
      <c r="F216" s="7" t="str">
        <f>IF(IF(C216&lt;='Hoone üldandmed'!$B$3*1,TRUE,FALSE),C216,"")</f>
        <v/>
      </c>
      <c r="G216" s="7" t="b">
        <f>IF(C216&lt;='Hoone üldandmed'!$B$3*1,TRUE,FALSE)</f>
        <v>0</v>
      </c>
      <c r="H216" s="4"/>
      <c r="I216" s="1">
        <f>COUNTIFS($C$1:C216,C216)</f>
        <v>6</v>
      </c>
    </row>
    <row r="217" spans="3:9" x14ac:dyDescent="0.35">
      <c r="C217" s="4">
        <f t="shared" ref="C217:C226" si="18">C207+1</f>
        <v>16</v>
      </c>
      <c r="D217" s="4" t="s">
        <v>427</v>
      </c>
      <c r="E217" s="4" t="str">
        <f>IF(E207=0,"",E207)</f>
        <v/>
      </c>
      <c r="F217" s="7" t="str">
        <f>IF(IF(C217&lt;='Hoone üldandmed'!$B$3*1,TRUE,FALSE),C217,"")</f>
        <v/>
      </c>
      <c r="G217" s="7" t="b">
        <f>IF(C217&lt;='Hoone üldandmed'!$B$3*1,TRUE,FALSE)</f>
        <v>0</v>
      </c>
      <c r="H217" s="4"/>
      <c r="I217" s="1">
        <f>COUNTIFS($C$1:C217,C217)</f>
        <v>7</v>
      </c>
    </row>
    <row r="218" spans="3:9" x14ac:dyDescent="0.35">
      <c r="C218" s="4">
        <f t="shared" si="18"/>
        <v>16</v>
      </c>
      <c r="D218" s="4" t="s">
        <v>428</v>
      </c>
      <c r="E218" s="4" t="str">
        <f>IF(E208=0,"",E208)</f>
        <v/>
      </c>
      <c r="F218" s="7" t="str">
        <f>IF(IF(C218&lt;='Hoone üldandmed'!$B$3*1,TRUE,FALSE),C218,"")</f>
        <v/>
      </c>
      <c r="G218" s="7" t="b">
        <f>IF(C218&lt;='Hoone üldandmed'!$B$3*1,TRUE,FALSE)</f>
        <v>0</v>
      </c>
      <c r="H218" s="4"/>
      <c r="I218" s="1">
        <f>COUNTIFS($C$1:C218,C218)</f>
        <v>8</v>
      </c>
    </row>
    <row r="219" spans="3:9" x14ac:dyDescent="0.35">
      <c r="C219" s="4">
        <f t="shared" si="18"/>
        <v>16</v>
      </c>
      <c r="D219" s="4" t="s">
        <v>429</v>
      </c>
      <c r="E219" s="4" t="str">
        <f>IF(E209=0,"",E209)</f>
        <v>KORRUSE AVATUD NETOPIND</v>
      </c>
      <c r="F219" s="7" t="str">
        <f>IF(IF(C219&lt;='Hoone üldandmed'!$B$3*1,TRUE,FALSE),C219,"")</f>
        <v/>
      </c>
      <c r="G219" s="7" t="b">
        <f>IF(C219&lt;='Hoone üldandmed'!$B$3*1,TRUE,FALSE)</f>
        <v>0</v>
      </c>
      <c r="H219" s="4"/>
      <c r="I219" s="1">
        <f>COUNTIFS($C$1:C219,C219)</f>
        <v>9</v>
      </c>
    </row>
    <row r="220" spans="3:9" x14ac:dyDescent="0.35">
      <c r="C220" s="4">
        <f t="shared" si="18"/>
        <v>16</v>
      </c>
      <c r="D220" s="4" t="s">
        <v>430</v>
      </c>
      <c r="E220" s="4" t="s">
        <v>406</v>
      </c>
      <c r="F220" s="7" t="str">
        <f>IF(IF(C220&lt;='Hoone üldandmed'!$B$3*1,TRUE,FALSE),C220,"")</f>
        <v/>
      </c>
      <c r="G220" s="7" t="b">
        <f>IF(C220&lt;='Hoone üldandmed'!$B$3*1,TRUE,FALSE)</f>
        <v>0</v>
      </c>
      <c r="H220" s="4"/>
    </row>
    <row r="221" spans="3:9" x14ac:dyDescent="0.3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35">
      <c r="C222" s="4">
        <f t="shared" si="18"/>
        <v>17</v>
      </c>
      <c r="D222" s="4" t="s">
        <v>410</v>
      </c>
      <c r="E222" s="4" t="str">
        <f>IF(E212=0,"",E212)</f>
        <v>ÜÜRITAV PIND</v>
      </c>
      <c r="F222" s="7" t="str">
        <f>IF(IF(C222&lt;='Hoone üldandmed'!$B$3*1,TRUE,FALSE),C222,"")</f>
        <v/>
      </c>
      <c r="G222" s="7" t="b">
        <f>IF(C222&lt;='Hoone üldandmed'!$B$3*1,TRUE,FALSE)</f>
        <v>0</v>
      </c>
      <c r="H222" s="4"/>
      <c r="I222" s="1">
        <f>COUNTIFS($C$1:C222,C222)</f>
        <v>2</v>
      </c>
    </row>
    <row r="223" spans="3:9" x14ac:dyDescent="0.35">
      <c r="C223" s="4">
        <f t="shared" si="18"/>
        <v>17</v>
      </c>
      <c r="D223" s="4" t="s">
        <v>413</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35">
      <c r="C224" s="4">
        <f t="shared" si="18"/>
        <v>17</v>
      </c>
      <c r="D224" s="4" t="s">
        <v>416</v>
      </c>
      <c r="E224" s="4" t="str">
        <f>IF(E214=0,"",E214)</f>
        <v>TEHNOPIND</v>
      </c>
      <c r="F224" s="7" t="str">
        <f>IF(IF(C224&lt;='Hoone üldandmed'!$B$3*1,TRUE,FALSE),C224,"")</f>
        <v/>
      </c>
      <c r="G224" s="7" t="b">
        <f>IF(C224&lt;='Hoone üldandmed'!$B$3*1,TRUE,FALSE)</f>
        <v>0</v>
      </c>
      <c r="H224" s="4"/>
      <c r="I224" s="1">
        <f>COUNTIFS($C$1:C224,C224)</f>
        <v>4</v>
      </c>
    </row>
    <row r="225" spans="3:9" x14ac:dyDescent="0.35">
      <c r="C225" s="4">
        <f t="shared" si="18"/>
        <v>17</v>
      </c>
      <c r="D225" s="4" t="s">
        <v>420</v>
      </c>
      <c r="E225" s="4" t="str">
        <f>IF(E215=0,"",E215)</f>
        <v/>
      </c>
      <c r="F225" s="7" t="str">
        <f>IF(IF(C225&lt;='Hoone üldandmed'!$B$3*1,TRUE,FALSE),C225,"")</f>
        <v/>
      </c>
      <c r="G225" s="7" t="b">
        <f>IF(C225&lt;='Hoone üldandmed'!$B$3*1,TRUE,FALSE)</f>
        <v>0</v>
      </c>
      <c r="H225" s="4"/>
      <c r="I225" s="1">
        <f>COUNTIFS($C$1:C225,C225)</f>
        <v>5</v>
      </c>
    </row>
    <row r="226" spans="3:9" x14ac:dyDescent="0.35">
      <c r="C226" s="4">
        <f t="shared" si="18"/>
        <v>17</v>
      </c>
      <c r="D226" s="4" t="s">
        <v>423</v>
      </c>
      <c r="E226" s="4" t="s">
        <v>424</v>
      </c>
      <c r="F226" s="7" t="str">
        <f>IF(IF(C226&lt;='Hoone üldandmed'!$B$3*1,TRUE,FALSE),C226,"")</f>
        <v/>
      </c>
      <c r="G226" s="7" t="b">
        <f>IF(C226&lt;='Hoone üldandmed'!$B$3*1,TRUE,FALSE)</f>
        <v>0</v>
      </c>
      <c r="H226" s="4"/>
      <c r="I226" s="1">
        <f>COUNTIFS($C$1:C226,C226)</f>
        <v>6</v>
      </c>
    </row>
    <row r="227" spans="3:9" x14ac:dyDescent="0.35">
      <c r="C227" s="4">
        <f t="shared" ref="C227:C236" si="19">C217+1</f>
        <v>17</v>
      </c>
      <c r="D227" s="4" t="s">
        <v>427</v>
      </c>
      <c r="E227" s="4" t="str">
        <f>IF(E217=0,"",E217)</f>
        <v/>
      </c>
      <c r="F227" s="7" t="str">
        <f>IF(IF(C227&lt;='Hoone üldandmed'!$B$3*1,TRUE,FALSE),C227,"")</f>
        <v/>
      </c>
      <c r="G227" s="7" t="b">
        <f>IF(C227&lt;='Hoone üldandmed'!$B$3*1,TRUE,FALSE)</f>
        <v>0</v>
      </c>
      <c r="H227" s="4"/>
      <c r="I227" s="1">
        <f>COUNTIFS($C$1:C227,C227)</f>
        <v>7</v>
      </c>
    </row>
    <row r="228" spans="3:9" x14ac:dyDescent="0.35">
      <c r="C228" s="4">
        <f t="shared" si="19"/>
        <v>17</v>
      </c>
      <c r="D228" s="4" t="s">
        <v>428</v>
      </c>
      <c r="E228" s="4" t="str">
        <f>IF(E218=0,"",E218)</f>
        <v/>
      </c>
      <c r="F228" s="7" t="str">
        <f>IF(IF(C228&lt;='Hoone üldandmed'!$B$3*1,TRUE,FALSE),C228,"")</f>
        <v/>
      </c>
      <c r="G228" s="7" t="b">
        <f>IF(C228&lt;='Hoone üldandmed'!$B$3*1,TRUE,FALSE)</f>
        <v>0</v>
      </c>
      <c r="H228" s="4"/>
      <c r="I228" s="1">
        <f>COUNTIFS($C$1:C228,C228)</f>
        <v>8</v>
      </c>
    </row>
    <row r="229" spans="3:9" x14ac:dyDescent="0.35">
      <c r="C229" s="4">
        <f t="shared" si="19"/>
        <v>17</v>
      </c>
      <c r="D229" s="4" t="s">
        <v>429</v>
      </c>
      <c r="E229" s="4" t="str">
        <f>IF(E219=0,"",E219)</f>
        <v>KORRUSE AVATUD NETOPIND</v>
      </c>
      <c r="F229" s="7" t="str">
        <f>IF(IF(C229&lt;='Hoone üldandmed'!$B$3*1,TRUE,FALSE),C229,"")</f>
        <v/>
      </c>
      <c r="G229" s="7" t="b">
        <f>IF(C229&lt;='Hoone üldandmed'!$B$3*1,TRUE,FALSE)</f>
        <v>0</v>
      </c>
      <c r="H229" s="4"/>
      <c r="I229" s="1">
        <f>COUNTIFS($C$1:C229,C229)</f>
        <v>9</v>
      </c>
    </row>
    <row r="230" spans="3:9" x14ac:dyDescent="0.35">
      <c r="C230" s="4">
        <f t="shared" si="19"/>
        <v>17</v>
      </c>
      <c r="D230" s="4" t="s">
        <v>430</v>
      </c>
      <c r="E230" s="4" t="s">
        <v>406</v>
      </c>
      <c r="F230" s="7" t="str">
        <f>IF(IF(C230&lt;='Hoone üldandmed'!$B$3*1,TRUE,FALSE),C230,"")</f>
        <v/>
      </c>
      <c r="G230" s="7" t="b">
        <f>IF(C230&lt;='Hoone üldandmed'!$B$3*1,TRUE,FALSE)</f>
        <v>0</v>
      </c>
      <c r="H230" s="4"/>
    </row>
    <row r="231" spans="3:9" x14ac:dyDescent="0.3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35">
      <c r="C232" s="4">
        <f t="shared" si="19"/>
        <v>18</v>
      </c>
      <c r="D232" s="4" t="s">
        <v>410</v>
      </c>
      <c r="E232" s="4" t="str">
        <f>IF(E222=0,"",E222)</f>
        <v>ÜÜRITAV PIND</v>
      </c>
      <c r="F232" s="7" t="str">
        <f>IF(IF(C232&lt;='Hoone üldandmed'!$B$3*1,TRUE,FALSE),C232,"")</f>
        <v/>
      </c>
      <c r="G232" s="7" t="b">
        <f>IF(C232&lt;='Hoone üldandmed'!$B$3*1,TRUE,FALSE)</f>
        <v>0</v>
      </c>
      <c r="H232" s="4"/>
      <c r="I232" s="1">
        <f>COUNTIFS($C$1:C232,C232)</f>
        <v>2</v>
      </c>
    </row>
    <row r="233" spans="3:9" x14ac:dyDescent="0.35">
      <c r="C233" s="4">
        <f t="shared" si="19"/>
        <v>18</v>
      </c>
      <c r="D233" s="4" t="s">
        <v>413</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35">
      <c r="C234" s="4">
        <f t="shared" si="19"/>
        <v>18</v>
      </c>
      <c r="D234" s="4" t="s">
        <v>416</v>
      </c>
      <c r="E234" s="4" t="str">
        <f>IF(E224=0,"",E224)</f>
        <v>TEHNOPIND</v>
      </c>
      <c r="F234" s="7" t="str">
        <f>IF(IF(C234&lt;='Hoone üldandmed'!$B$3*1,TRUE,FALSE),C234,"")</f>
        <v/>
      </c>
      <c r="G234" s="7" t="b">
        <f>IF(C234&lt;='Hoone üldandmed'!$B$3*1,TRUE,FALSE)</f>
        <v>0</v>
      </c>
      <c r="H234" s="4"/>
      <c r="I234" s="1">
        <f>COUNTIFS($C$1:C234,C234)</f>
        <v>4</v>
      </c>
    </row>
    <row r="235" spans="3:9" x14ac:dyDescent="0.35">
      <c r="C235" s="4">
        <f t="shared" si="19"/>
        <v>18</v>
      </c>
      <c r="D235" s="4" t="s">
        <v>420</v>
      </c>
      <c r="E235" s="4" t="str">
        <f>IF(E225=0,"",E225)</f>
        <v/>
      </c>
      <c r="F235" s="7" t="str">
        <f>IF(IF(C235&lt;='Hoone üldandmed'!$B$3*1,TRUE,FALSE),C235,"")</f>
        <v/>
      </c>
      <c r="G235" s="7" t="b">
        <f>IF(C235&lt;='Hoone üldandmed'!$B$3*1,TRUE,FALSE)</f>
        <v>0</v>
      </c>
      <c r="H235" s="4"/>
      <c r="I235" s="1">
        <f>COUNTIFS($C$1:C235,C235)</f>
        <v>5</v>
      </c>
    </row>
    <row r="236" spans="3:9" x14ac:dyDescent="0.35">
      <c r="C236" s="4">
        <f t="shared" si="19"/>
        <v>18</v>
      </c>
      <c r="D236" s="4" t="s">
        <v>423</v>
      </c>
      <c r="E236" s="4" t="s">
        <v>424</v>
      </c>
      <c r="F236" s="7" t="str">
        <f>IF(IF(C236&lt;='Hoone üldandmed'!$B$3*1,TRUE,FALSE),C236,"")</f>
        <v/>
      </c>
      <c r="G236" s="7" t="b">
        <f>IF(C236&lt;='Hoone üldandmed'!$B$3*1,TRUE,FALSE)</f>
        <v>0</v>
      </c>
      <c r="H236" s="4"/>
      <c r="I236" s="1">
        <f>COUNTIFS($C$1:C236,C236)</f>
        <v>6</v>
      </c>
    </row>
    <row r="237" spans="3:9" x14ac:dyDescent="0.35">
      <c r="C237" s="4">
        <f t="shared" ref="C237:C246" si="20">C227+1</f>
        <v>18</v>
      </c>
      <c r="D237" s="4" t="s">
        <v>427</v>
      </c>
      <c r="E237" s="4" t="str">
        <f>IF(E227=0,"",E227)</f>
        <v/>
      </c>
      <c r="F237" s="7" t="str">
        <f>IF(IF(C237&lt;='Hoone üldandmed'!$B$3*1,TRUE,FALSE),C237,"")</f>
        <v/>
      </c>
      <c r="G237" s="7" t="b">
        <f>IF(C237&lt;='Hoone üldandmed'!$B$3*1,TRUE,FALSE)</f>
        <v>0</v>
      </c>
      <c r="H237" s="4"/>
      <c r="I237" s="1">
        <f>COUNTIFS($C$1:C237,C237)</f>
        <v>7</v>
      </c>
    </row>
    <row r="238" spans="3:9" x14ac:dyDescent="0.35">
      <c r="C238" s="4">
        <f t="shared" si="20"/>
        <v>18</v>
      </c>
      <c r="D238" s="4" t="s">
        <v>428</v>
      </c>
      <c r="E238" s="4" t="str">
        <f>IF(E228=0,"",E228)</f>
        <v/>
      </c>
      <c r="F238" s="7" t="str">
        <f>IF(IF(C238&lt;='Hoone üldandmed'!$B$3*1,TRUE,FALSE),C238,"")</f>
        <v/>
      </c>
      <c r="G238" s="7" t="b">
        <f>IF(C238&lt;='Hoone üldandmed'!$B$3*1,TRUE,FALSE)</f>
        <v>0</v>
      </c>
      <c r="H238" s="4"/>
      <c r="I238" s="1">
        <f>COUNTIFS($C$1:C238,C238)</f>
        <v>8</v>
      </c>
    </row>
    <row r="239" spans="3:9" x14ac:dyDescent="0.35">
      <c r="C239" s="4">
        <f t="shared" si="20"/>
        <v>18</v>
      </c>
      <c r="D239" s="4" t="s">
        <v>429</v>
      </c>
      <c r="E239" s="4" t="str">
        <f>IF(E229=0,"",E229)</f>
        <v>KORRUSE AVATUD NETOPIND</v>
      </c>
      <c r="F239" s="7" t="str">
        <f>IF(IF(C239&lt;='Hoone üldandmed'!$B$3*1,TRUE,FALSE),C239,"")</f>
        <v/>
      </c>
      <c r="G239" s="7" t="b">
        <f>IF(C239&lt;='Hoone üldandmed'!$B$3*1,TRUE,FALSE)</f>
        <v>0</v>
      </c>
      <c r="H239" s="4"/>
      <c r="I239" s="1">
        <f>COUNTIFS($C$1:C239,C239)</f>
        <v>9</v>
      </c>
    </row>
    <row r="240" spans="3:9" x14ac:dyDescent="0.35">
      <c r="C240" s="4">
        <f t="shared" si="20"/>
        <v>18</v>
      </c>
      <c r="D240" s="4" t="s">
        <v>430</v>
      </c>
      <c r="E240" s="4" t="s">
        <v>406</v>
      </c>
      <c r="F240" s="7" t="str">
        <f>IF(IF(C240&lt;='Hoone üldandmed'!$B$3*1,TRUE,FALSE),C240,"")</f>
        <v/>
      </c>
      <c r="G240" s="7" t="b">
        <f>IF(C240&lt;='Hoone üldandmed'!$B$3*1,TRUE,FALSE)</f>
        <v>0</v>
      </c>
      <c r="H240" s="4"/>
    </row>
    <row r="241" spans="3:9" x14ac:dyDescent="0.3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35">
      <c r="C242" s="4">
        <f t="shared" si="20"/>
        <v>19</v>
      </c>
      <c r="D242" s="4" t="s">
        <v>410</v>
      </c>
      <c r="E242" s="4" t="str">
        <f>IF(E232=0,"",E232)</f>
        <v>ÜÜRITAV PIND</v>
      </c>
      <c r="F242" s="7" t="str">
        <f>IF(IF(C242&lt;='Hoone üldandmed'!$B$3*1,TRUE,FALSE),C242,"")</f>
        <v/>
      </c>
      <c r="G242" s="7" t="b">
        <f>IF(C242&lt;='Hoone üldandmed'!$B$3*1,TRUE,FALSE)</f>
        <v>0</v>
      </c>
      <c r="H242" s="4"/>
      <c r="I242" s="1">
        <f>COUNTIFS($C$1:C242,C242)</f>
        <v>2</v>
      </c>
    </row>
    <row r="243" spans="3:9" x14ac:dyDescent="0.35">
      <c r="C243" s="4">
        <f t="shared" si="20"/>
        <v>19</v>
      </c>
      <c r="D243" s="4" t="s">
        <v>413</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35">
      <c r="C244" s="4">
        <f t="shared" si="20"/>
        <v>19</v>
      </c>
      <c r="D244" s="4" t="s">
        <v>416</v>
      </c>
      <c r="E244" s="4" t="str">
        <f>IF(E234=0,"",E234)</f>
        <v>TEHNOPIND</v>
      </c>
      <c r="F244" s="7" t="str">
        <f>IF(IF(C244&lt;='Hoone üldandmed'!$B$3*1,TRUE,FALSE),C244,"")</f>
        <v/>
      </c>
      <c r="G244" s="7" t="b">
        <f>IF(C244&lt;='Hoone üldandmed'!$B$3*1,TRUE,FALSE)</f>
        <v>0</v>
      </c>
      <c r="H244" s="4"/>
      <c r="I244" s="1">
        <f>COUNTIFS($C$1:C244,C244)</f>
        <v>4</v>
      </c>
    </row>
    <row r="245" spans="3:9" x14ac:dyDescent="0.35">
      <c r="C245" s="4">
        <f t="shared" si="20"/>
        <v>19</v>
      </c>
      <c r="D245" s="4" t="s">
        <v>420</v>
      </c>
      <c r="E245" s="4" t="str">
        <f>IF(E235=0,"",E235)</f>
        <v/>
      </c>
      <c r="F245" s="7" t="str">
        <f>IF(IF(C245&lt;='Hoone üldandmed'!$B$3*1,TRUE,FALSE),C245,"")</f>
        <v/>
      </c>
      <c r="G245" s="7" t="b">
        <f>IF(C245&lt;='Hoone üldandmed'!$B$3*1,TRUE,FALSE)</f>
        <v>0</v>
      </c>
      <c r="H245" s="4"/>
      <c r="I245" s="1">
        <f>COUNTIFS($C$1:C245,C245)</f>
        <v>5</v>
      </c>
    </row>
    <row r="246" spans="3:9" x14ac:dyDescent="0.35">
      <c r="C246" s="4">
        <f t="shared" si="20"/>
        <v>19</v>
      </c>
      <c r="D246" s="4" t="s">
        <v>423</v>
      </c>
      <c r="E246" s="4" t="s">
        <v>424</v>
      </c>
      <c r="F246" s="7" t="str">
        <f>IF(IF(C246&lt;='Hoone üldandmed'!$B$3*1,TRUE,FALSE),C246,"")</f>
        <v/>
      </c>
      <c r="G246" s="7" t="b">
        <f>IF(C246&lt;='Hoone üldandmed'!$B$3*1,TRUE,FALSE)</f>
        <v>0</v>
      </c>
      <c r="H246" s="4"/>
      <c r="I246" s="1">
        <f>COUNTIFS($C$1:C246,C246)</f>
        <v>6</v>
      </c>
    </row>
    <row r="247" spans="3:9" x14ac:dyDescent="0.35">
      <c r="C247" s="4">
        <f t="shared" ref="C247:C256" si="21">C237+1</f>
        <v>19</v>
      </c>
      <c r="D247" s="4" t="s">
        <v>427</v>
      </c>
      <c r="E247" s="4" t="str">
        <f>IF(E237=0,"",E237)</f>
        <v/>
      </c>
      <c r="F247" s="7" t="str">
        <f>IF(IF(C247&lt;='Hoone üldandmed'!$B$3*1,TRUE,FALSE),C247,"")</f>
        <v/>
      </c>
      <c r="G247" s="7" t="b">
        <f>IF(C247&lt;='Hoone üldandmed'!$B$3*1,TRUE,FALSE)</f>
        <v>0</v>
      </c>
      <c r="H247" s="4"/>
      <c r="I247" s="1">
        <f>COUNTIFS($C$1:C247,C247)</f>
        <v>7</v>
      </c>
    </row>
    <row r="248" spans="3:9" x14ac:dyDescent="0.35">
      <c r="C248" s="4">
        <f t="shared" si="21"/>
        <v>19</v>
      </c>
      <c r="D248" s="4" t="s">
        <v>428</v>
      </c>
      <c r="E248" s="4" t="str">
        <f>IF(E238=0,"",E238)</f>
        <v/>
      </c>
      <c r="F248" s="7" t="str">
        <f>IF(IF(C248&lt;='Hoone üldandmed'!$B$3*1,TRUE,FALSE),C248,"")</f>
        <v/>
      </c>
      <c r="G248" s="7" t="b">
        <f>IF(C248&lt;='Hoone üldandmed'!$B$3*1,TRUE,FALSE)</f>
        <v>0</v>
      </c>
      <c r="H248" s="4"/>
      <c r="I248" s="1">
        <f>COUNTIFS($C$1:C248,C248)</f>
        <v>8</v>
      </c>
    </row>
    <row r="249" spans="3:9" x14ac:dyDescent="0.35">
      <c r="C249" s="4">
        <f t="shared" si="21"/>
        <v>19</v>
      </c>
      <c r="D249" s="4" t="s">
        <v>429</v>
      </c>
      <c r="E249" s="4" t="str">
        <f>IF(E239=0,"",E239)</f>
        <v>KORRUSE AVATUD NETOPIND</v>
      </c>
      <c r="F249" s="7" t="str">
        <f>IF(IF(C249&lt;='Hoone üldandmed'!$B$3*1,TRUE,FALSE),C249,"")</f>
        <v/>
      </c>
      <c r="G249" s="7" t="b">
        <f>IF(C249&lt;='Hoone üldandmed'!$B$3*1,TRUE,FALSE)</f>
        <v>0</v>
      </c>
      <c r="H249" s="4"/>
      <c r="I249" s="1">
        <f>COUNTIFS($C$1:C249,C249)</f>
        <v>9</v>
      </c>
    </row>
    <row r="250" spans="3:9" x14ac:dyDescent="0.35">
      <c r="C250" s="4">
        <f t="shared" si="21"/>
        <v>19</v>
      </c>
      <c r="D250" s="4" t="s">
        <v>430</v>
      </c>
      <c r="E250" s="4" t="s">
        <v>406</v>
      </c>
      <c r="F250" s="7" t="str">
        <f>IF(IF(C250&lt;='Hoone üldandmed'!$B$3*1,TRUE,FALSE),C250,"")</f>
        <v/>
      </c>
      <c r="G250" s="7" t="b">
        <f>IF(C250&lt;='Hoone üldandmed'!$B$3*1,TRUE,FALSE)</f>
        <v>0</v>
      </c>
      <c r="H250" s="4"/>
    </row>
    <row r="251" spans="3:9" x14ac:dyDescent="0.3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35">
      <c r="C252" s="4">
        <f t="shared" si="21"/>
        <v>20</v>
      </c>
      <c r="D252" s="4" t="s">
        <v>410</v>
      </c>
      <c r="E252" s="4" t="str">
        <f>IF(E242=0,"",E242)</f>
        <v>ÜÜRITAV PIND</v>
      </c>
      <c r="F252" s="7" t="str">
        <f>IF(IF(C252&lt;='Hoone üldandmed'!$B$3*1,TRUE,FALSE),C252,"")</f>
        <v/>
      </c>
      <c r="G252" s="7" t="b">
        <f>IF(C252&lt;='Hoone üldandmed'!$B$3*1,TRUE,FALSE)</f>
        <v>0</v>
      </c>
      <c r="H252" s="4"/>
      <c r="I252" s="1">
        <f>COUNTIFS($C$1:C252,C252)</f>
        <v>2</v>
      </c>
    </row>
    <row r="253" spans="3:9" x14ac:dyDescent="0.35">
      <c r="C253" s="4">
        <f t="shared" si="21"/>
        <v>20</v>
      </c>
      <c r="D253" s="4" t="s">
        <v>413</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35">
      <c r="C254" s="4">
        <f t="shared" si="21"/>
        <v>20</v>
      </c>
      <c r="D254" s="4" t="s">
        <v>416</v>
      </c>
      <c r="E254" s="4" t="str">
        <f>IF(E244=0,"",E244)</f>
        <v>TEHNOPIND</v>
      </c>
      <c r="F254" s="7" t="str">
        <f>IF(IF(C254&lt;='Hoone üldandmed'!$B$3*1,TRUE,FALSE),C254,"")</f>
        <v/>
      </c>
      <c r="G254" s="7" t="b">
        <f>IF(C254&lt;='Hoone üldandmed'!$B$3*1,TRUE,FALSE)</f>
        <v>0</v>
      </c>
      <c r="H254" s="4"/>
      <c r="I254" s="1">
        <f>COUNTIFS($C$1:C254,C254)</f>
        <v>4</v>
      </c>
    </row>
    <row r="255" spans="3:9" x14ac:dyDescent="0.35">
      <c r="C255" s="4">
        <f t="shared" si="21"/>
        <v>20</v>
      </c>
      <c r="D255" s="4" t="s">
        <v>420</v>
      </c>
      <c r="E255" s="4" t="str">
        <f>IF(E245=0,"",E245)</f>
        <v/>
      </c>
      <c r="F255" s="7" t="str">
        <f>IF(IF(C255&lt;='Hoone üldandmed'!$B$3*1,TRUE,FALSE),C255,"")</f>
        <v/>
      </c>
      <c r="G255" s="7" t="b">
        <f>IF(C255&lt;='Hoone üldandmed'!$B$3*1,TRUE,FALSE)</f>
        <v>0</v>
      </c>
      <c r="H255" s="4"/>
      <c r="I255" s="1">
        <f>COUNTIFS($C$1:C255,C255)</f>
        <v>5</v>
      </c>
    </row>
    <row r="256" spans="3:9" x14ac:dyDescent="0.35">
      <c r="C256" s="4">
        <f t="shared" si="21"/>
        <v>20</v>
      </c>
      <c r="D256" s="4" t="s">
        <v>423</v>
      </c>
      <c r="E256" s="4" t="s">
        <v>424</v>
      </c>
      <c r="F256" s="7" t="str">
        <f>IF(IF(C256&lt;='Hoone üldandmed'!$B$3*1,TRUE,FALSE),C256,"")</f>
        <v/>
      </c>
      <c r="G256" s="7" t="b">
        <f>IF(C256&lt;='Hoone üldandmed'!$B$3*1,TRUE,FALSE)</f>
        <v>0</v>
      </c>
      <c r="H256" s="4"/>
      <c r="I256" s="1">
        <f>COUNTIFS($C$1:C256,C256)</f>
        <v>6</v>
      </c>
    </row>
    <row r="257" spans="3:9" x14ac:dyDescent="0.35">
      <c r="C257" s="4">
        <f>C247+1</f>
        <v>20</v>
      </c>
      <c r="D257" s="4" t="s">
        <v>427</v>
      </c>
      <c r="E257" s="4" t="str">
        <f>IF(E247=0,"",E247)</f>
        <v/>
      </c>
      <c r="F257" s="7" t="str">
        <f>IF(IF(C257&lt;='Hoone üldandmed'!$B$3*1,TRUE,FALSE),C257,"")</f>
        <v/>
      </c>
      <c r="G257" s="7" t="b">
        <f>IF(C257&lt;='Hoone üldandmed'!$B$3*1,TRUE,FALSE)</f>
        <v>0</v>
      </c>
      <c r="H257" s="4"/>
      <c r="I257" s="1">
        <f>COUNTIFS($C$1:C257,C257)</f>
        <v>7</v>
      </c>
    </row>
    <row r="258" spans="3:9" x14ac:dyDescent="0.35">
      <c r="C258" s="4">
        <f>C248+1</f>
        <v>20</v>
      </c>
      <c r="D258" s="4" t="s">
        <v>428</v>
      </c>
      <c r="E258" s="4" t="str">
        <f>IF(E248=0,"",E248)</f>
        <v/>
      </c>
      <c r="F258" s="7" t="str">
        <f>IF(IF(C258&lt;='Hoone üldandmed'!$B$3*1,TRUE,FALSE),C258,"")</f>
        <v/>
      </c>
      <c r="G258" s="7" t="b">
        <f>IF(C258&lt;='Hoone üldandmed'!$B$3*1,TRUE,FALSE)</f>
        <v>0</v>
      </c>
      <c r="H258" s="4"/>
      <c r="I258" s="1">
        <f>COUNTIFS($C$1:C258,C258)</f>
        <v>8</v>
      </c>
    </row>
    <row r="259" spans="3:9" x14ac:dyDescent="0.35">
      <c r="C259" s="4">
        <f>C249+1</f>
        <v>20</v>
      </c>
      <c r="D259" s="4" t="s">
        <v>429</v>
      </c>
      <c r="E259" s="4" t="str">
        <f>IF(E249=0,"",E249)</f>
        <v>KORRUSE AVATUD NETOPIND</v>
      </c>
      <c r="F259" s="7" t="str">
        <f>IF(IF(C259&lt;='Hoone üldandmed'!$B$3*1,TRUE,FALSE),C259,"")</f>
        <v/>
      </c>
      <c r="G259" s="7" t="b">
        <f>IF(C259&lt;='Hoone üldandmed'!$B$3*1,TRUE,FALSE)</f>
        <v>0</v>
      </c>
      <c r="H259" s="4"/>
      <c r="I259" s="1">
        <f>COUNTIFS($C$1:C259,C259)</f>
        <v>9</v>
      </c>
    </row>
    <row r="260" spans="3:9" x14ac:dyDescent="0.35">
      <c r="C260" s="4">
        <f>C250+1</f>
        <v>20</v>
      </c>
      <c r="D260" s="4" t="s">
        <v>430</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5" x14ac:dyDescent="0.35"/>
  <cols>
    <col min="1" max="1" width="42.7265625" style="1" customWidth="1"/>
    <col min="2" max="2" width="23.81640625" style="1" bestFit="1" customWidth="1"/>
  </cols>
  <sheetData>
    <row r="1" spans="1:2" x14ac:dyDescent="0.35">
      <c r="A1" s="2" t="s">
        <v>258</v>
      </c>
      <c r="B1" s="2" t="s">
        <v>47</v>
      </c>
    </row>
    <row r="2" spans="1:2" x14ac:dyDescent="0.35">
      <c r="A2" s="4" t="s">
        <v>262</v>
      </c>
      <c r="B2" s="4" t="s">
        <v>260</v>
      </c>
    </row>
    <row r="3" spans="1:2" x14ac:dyDescent="0.35">
      <c r="A3" s="4" t="s">
        <v>262</v>
      </c>
      <c r="B3" s="4" t="s">
        <v>263</v>
      </c>
    </row>
    <row r="4" spans="1:2" x14ac:dyDescent="0.35">
      <c r="A4" s="4" t="s">
        <v>262</v>
      </c>
      <c r="B4" s="4" t="s">
        <v>264</v>
      </c>
    </row>
    <row r="5" spans="1:2" x14ac:dyDescent="0.35">
      <c r="A5" s="4" t="s">
        <v>102</v>
      </c>
      <c r="B5" s="4" t="s">
        <v>265</v>
      </c>
    </row>
    <row r="6" spans="1:2" x14ac:dyDescent="0.35">
      <c r="A6" s="4" t="s">
        <v>102</v>
      </c>
      <c r="B6" s="4" t="s">
        <v>267</v>
      </c>
    </row>
    <row r="7" spans="1:2" x14ac:dyDescent="0.35">
      <c r="A7" s="4" t="s">
        <v>102</v>
      </c>
      <c r="B7" s="4" t="s">
        <v>269</v>
      </c>
    </row>
    <row r="8" spans="1:2" x14ac:dyDescent="0.35">
      <c r="A8" s="4" t="s">
        <v>102</v>
      </c>
      <c r="B8" s="4" t="s">
        <v>270</v>
      </c>
    </row>
    <row r="9" spans="1:2" x14ac:dyDescent="0.35">
      <c r="A9" s="4" t="s">
        <v>102</v>
      </c>
      <c r="B9" s="4" t="s">
        <v>271</v>
      </c>
    </row>
    <row r="10" spans="1:2" x14ac:dyDescent="0.35">
      <c r="A10" s="4" t="s">
        <v>102</v>
      </c>
      <c r="B10" s="4" t="s">
        <v>272</v>
      </c>
    </row>
    <row r="11" spans="1:2" x14ac:dyDescent="0.35">
      <c r="A11" s="4" t="s">
        <v>102</v>
      </c>
      <c r="B11" s="4" t="s">
        <v>273</v>
      </c>
    </row>
    <row r="12" spans="1:2" x14ac:dyDescent="0.35">
      <c r="A12" s="4" t="s">
        <v>102</v>
      </c>
      <c r="B12" s="4" t="s">
        <v>275</v>
      </c>
    </row>
    <row r="13" spans="1:2" x14ac:dyDescent="0.35">
      <c r="A13" s="4" t="s">
        <v>102</v>
      </c>
      <c r="B13" s="4" t="s">
        <v>276</v>
      </c>
    </row>
    <row r="14" spans="1:2" x14ac:dyDescent="0.35">
      <c r="A14" s="4" t="s">
        <v>102</v>
      </c>
      <c r="B14" s="4" t="s">
        <v>277</v>
      </c>
    </row>
    <row r="15" spans="1:2" x14ac:dyDescent="0.35">
      <c r="A15" s="4" t="s">
        <v>102</v>
      </c>
      <c r="B15" s="4" t="s">
        <v>278</v>
      </c>
    </row>
    <row r="16" spans="1:2" x14ac:dyDescent="0.35">
      <c r="A16" s="4" t="s">
        <v>102</v>
      </c>
      <c r="B16" s="4" t="s">
        <v>279</v>
      </c>
    </row>
    <row r="17" spans="1:2" x14ac:dyDescent="0.35">
      <c r="A17" s="4" t="s">
        <v>102</v>
      </c>
      <c r="B17" s="4" t="s">
        <v>280</v>
      </c>
    </row>
    <row r="18" spans="1:2" x14ac:dyDescent="0.35">
      <c r="A18" s="4" t="s">
        <v>102</v>
      </c>
      <c r="B18" s="4" t="s">
        <v>281</v>
      </c>
    </row>
    <row r="19" spans="1:2" x14ac:dyDescent="0.35">
      <c r="A19" s="4" t="s">
        <v>102</v>
      </c>
      <c r="B19" s="4" t="s">
        <v>282</v>
      </c>
    </row>
    <row r="20" spans="1:2" x14ac:dyDescent="0.35">
      <c r="A20" s="4" t="s">
        <v>102</v>
      </c>
      <c r="B20" s="4" t="s">
        <v>283</v>
      </c>
    </row>
    <row r="21" spans="1:2" x14ac:dyDescent="0.35">
      <c r="A21" s="4" t="s">
        <v>102</v>
      </c>
      <c r="B21" s="4" t="s">
        <v>284</v>
      </c>
    </row>
    <row r="22" spans="1:2" x14ac:dyDescent="0.35">
      <c r="A22" s="4" t="s">
        <v>102</v>
      </c>
      <c r="B22" s="4" t="s">
        <v>285</v>
      </c>
    </row>
    <row r="23" spans="1:2" x14ac:dyDescent="0.35">
      <c r="A23" s="4" t="s">
        <v>102</v>
      </c>
      <c r="B23" s="4" t="s">
        <v>286</v>
      </c>
    </row>
    <row r="24" spans="1:2" x14ac:dyDescent="0.35">
      <c r="A24" s="4" t="s">
        <v>102</v>
      </c>
      <c r="B24" s="4" t="s">
        <v>288</v>
      </c>
    </row>
    <row r="25" spans="1:2" x14ac:dyDescent="0.35">
      <c r="A25" s="4" t="s">
        <v>72</v>
      </c>
      <c r="B25" s="4" t="s">
        <v>289</v>
      </c>
    </row>
    <row r="26" spans="1:2" x14ac:dyDescent="0.35">
      <c r="A26" s="4" t="s">
        <v>72</v>
      </c>
      <c r="B26" s="4" t="s">
        <v>291</v>
      </c>
    </row>
    <row r="27" spans="1:2" x14ac:dyDescent="0.35">
      <c r="A27" s="4" t="s">
        <v>72</v>
      </c>
      <c r="B27" s="4" t="s">
        <v>292</v>
      </c>
    </row>
    <row r="28" spans="1:2" x14ac:dyDescent="0.35">
      <c r="A28" s="4" t="s">
        <v>56</v>
      </c>
      <c r="B28" s="4" t="s">
        <v>293</v>
      </c>
    </row>
    <row r="29" spans="1:2" x14ac:dyDescent="0.35">
      <c r="A29" s="4" t="s">
        <v>56</v>
      </c>
      <c r="B29" s="4" t="s">
        <v>295</v>
      </c>
    </row>
    <row r="30" spans="1:2" x14ac:dyDescent="0.35">
      <c r="A30" s="4" t="s">
        <v>56</v>
      </c>
      <c r="B30" s="4" t="s">
        <v>297</v>
      </c>
    </row>
    <row r="31" spans="1:2" x14ac:dyDescent="0.35">
      <c r="A31" s="4" t="s">
        <v>56</v>
      </c>
      <c r="B31" s="4" t="s">
        <v>299</v>
      </c>
    </row>
    <row r="32" spans="1:2" x14ac:dyDescent="0.35">
      <c r="A32" s="4" t="s">
        <v>56</v>
      </c>
      <c r="B32" s="4" t="s">
        <v>301</v>
      </c>
    </row>
    <row r="33" spans="1:2" x14ac:dyDescent="0.35">
      <c r="A33" s="4" t="s">
        <v>56</v>
      </c>
      <c r="B33" s="4" t="s">
        <v>303</v>
      </c>
    </row>
    <row r="34" spans="1:2" x14ac:dyDescent="0.35">
      <c r="A34" s="4" t="s">
        <v>56</v>
      </c>
      <c r="B34" s="4" t="s">
        <v>133</v>
      </c>
    </row>
    <row r="35" spans="1:2" x14ac:dyDescent="0.35">
      <c r="A35" s="4" t="s">
        <v>56</v>
      </c>
      <c r="B35" s="4" t="s">
        <v>306</v>
      </c>
    </row>
    <row r="36" spans="1:2" x14ac:dyDescent="0.35">
      <c r="A36" s="4" t="s">
        <v>56</v>
      </c>
      <c r="B36" s="4" t="s">
        <v>307</v>
      </c>
    </row>
    <row r="37" spans="1:2" x14ac:dyDescent="0.35">
      <c r="A37" s="4" t="s">
        <v>56</v>
      </c>
      <c r="B37" s="4" t="s">
        <v>316</v>
      </c>
    </row>
    <row r="38" spans="1:2" x14ac:dyDescent="0.35">
      <c r="A38" s="4" t="s">
        <v>56</v>
      </c>
      <c r="B38" s="4" t="s">
        <v>317</v>
      </c>
    </row>
    <row r="39" spans="1:2" x14ac:dyDescent="0.35">
      <c r="A39" s="4" t="s">
        <v>56</v>
      </c>
      <c r="B39" s="4" t="s">
        <v>319</v>
      </c>
    </row>
    <row r="40" spans="1:2" x14ac:dyDescent="0.35">
      <c r="A40" s="4" t="s">
        <v>56</v>
      </c>
      <c r="B40" s="4" t="s">
        <v>321</v>
      </c>
    </row>
    <row r="41" spans="1:2" x14ac:dyDescent="0.35">
      <c r="A41" s="4" t="s">
        <v>56</v>
      </c>
      <c r="B41" s="4" t="s">
        <v>323</v>
      </c>
    </row>
    <row r="42" spans="1:2" x14ac:dyDescent="0.35">
      <c r="A42" s="4" t="s">
        <v>56</v>
      </c>
      <c r="B42" s="4" t="s">
        <v>324</v>
      </c>
    </row>
    <row r="43" spans="1:2" x14ac:dyDescent="0.35">
      <c r="A43" s="4" t="s">
        <v>56</v>
      </c>
      <c r="B43" s="5" t="s">
        <v>326</v>
      </c>
    </row>
    <row r="44" spans="1:2" x14ac:dyDescent="0.35">
      <c r="A44" s="4" t="s">
        <v>56</v>
      </c>
      <c r="B44" s="4" t="s">
        <v>327</v>
      </c>
    </row>
    <row r="45" spans="1:2" x14ac:dyDescent="0.35">
      <c r="A45" s="4" t="s">
        <v>56</v>
      </c>
      <c r="B45" s="4" t="s">
        <v>330</v>
      </c>
    </row>
    <row r="46" spans="1:2" x14ac:dyDescent="0.35">
      <c r="A46" s="4" t="s">
        <v>56</v>
      </c>
      <c r="B46" s="4" t="s">
        <v>333</v>
      </c>
    </row>
    <row r="47" spans="1:2" x14ac:dyDescent="0.35">
      <c r="A47" s="4" t="s">
        <v>56</v>
      </c>
      <c r="B47" s="4" t="s">
        <v>334</v>
      </c>
    </row>
    <row r="48" spans="1:2" x14ac:dyDescent="0.35">
      <c r="A48" s="4" t="s">
        <v>56</v>
      </c>
      <c r="B48" s="4" t="s">
        <v>335</v>
      </c>
    </row>
    <row r="49" spans="1:2" x14ac:dyDescent="0.35">
      <c r="A49" s="4" t="s">
        <v>56</v>
      </c>
      <c r="B49" s="4" t="s">
        <v>337</v>
      </c>
    </row>
    <row r="50" spans="1:2" x14ac:dyDescent="0.35">
      <c r="A50" s="4" t="s">
        <v>56</v>
      </c>
      <c r="B50" s="4" t="s">
        <v>338</v>
      </c>
    </row>
    <row r="51" spans="1:2" x14ac:dyDescent="0.35">
      <c r="A51" s="4" t="s">
        <v>56</v>
      </c>
      <c r="B51" s="4" t="s">
        <v>339</v>
      </c>
    </row>
    <row r="52" spans="1:2" x14ac:dyDescent="0.35">
      <c r="A52" s="4" t="s">
        <v>56</v>
      </c>
      <c r="B52" s="4" t="s">
        <v>340</v>
      </c>
    </row>
    <row r="53" spans="1:2" x14ac:dyDescent="0.35">
      <c r="A53" s="4" t="s">
        <v>56</v>
      </c>
      <c r="B53" s="5" t="s">
        <v>342</v>
      </c>
    </row>
    <row r="54" spans="1:2" x14ac:dyDescent="0.35">
      <c r="A54" s="4" t="s">
        <v>56</v>
      </c>
      <c r="B54" s="4" t="s">
        <v>344</v>
      </c>
    </row>
    <row r="55" spans="1:2" x14ac:dyDescent="0.35">
      <c r="A55" s="4" t="s">
        <v>56</v>
      </c>
      <c r="B55" s="5" t="s">
        <v>346</v>
      </c>
    </row>
    <row r="56" spans="1:2" x14ac:dyDescent="0.35">
      <c r="A56" s="4" t="s">
        <v>56</v>
      </c>
      <c r="B56" s="4" t="s">
        <v>348</v>
      </c>
    </row>
    <row r="57" spans="1:2" x14ac:dyDescent="0.35">
      <c r="A57" s="4" t="s">
        <v>56</v>
      </c>
      <c r="B57" s="4" t="s">
        <v>349</v>
      </c>
    </row>
    <row r="58" spans="1:2" x14ac:dyDescent="0.35">
      <c r="A58" s="4" t="s">
        <v>56</v>
      </c>
      <c r="B58" s="4" t="s">
        <v>351</v>
      </c>
    </row>
    <row r="59" spans="1:2" x14ac:dyDescent="0.35">
      <c r="A59" s="4" t="s">
        <v>56</v>
      </c>
      <c r="B59" s="4" t="s">
        <v>352</v>
      </c>
    </row>
    <row r="60" spans="1:2" x14ac:dyDescent="0.35">
      <c r="A60" s="4" t="s">
        <v>56</v>
      </c>
      <c r="B60" s="4" t="s">
        <v>353</v>
      </c>
    </row>
    <row r="61" spans="1:2" x14ac:dyDescent="0.35">
      <c r="A61" s="4" t="s">
        <v>56</v>
      </c>
      <c r="B61" s="4" t="s">
        <v>355</v>
      </c>
    </row>
    <row r="62" spans="1:2" x14ac:dyDescent="0.35">
      <c r="A62" s="4" t="s">
        <v>56</v>
      </c>
      <c r="B62" s="4" t="s">
        <v>357</v>
      </c>
    </row>
    <row r="63" spans="1:2" x14ac:dyDescent="0.35">
      <c r="A63" s="4" t="s">
        <v>56</v>
      </c>
      <c r="B63" s="4" t="s">
        <v>359</v>
      </c>
    </row>
    <row r="64" spans="1:2" x14ac:dyDescent="0.35">
      <c r="A64" s="4" t="s">
        <v>56</v>
      </c>
      <c r="B64" s="4" t="s">
        <v>361</v>
      </c>
    </row>
    <row r="65" spans="1:2" x14ac:dyDescent="0.35">
      <c r="A65" s="4" t="s">
        <v>56</v>
      </c>
      <c r="B65" s="4" t="s">
        <v>362</v>
      </c>
    </row>
    <row r="66" spans="1:2" x14ac:dyDescent="0.35">
      <c r="A66" s="4" t="s">
        <v>56</v>
      </c>
      <c r="B66" s="4" t="s">
        <v>364</v>
      </c>
    </row>
    <row r="67" spans="1:2" x14ac:dyDescent="0.35">
      <c r="A67" s="4" t="s">
        <v>56</v>
      </c>
      <c r="B67" s="4" t="s">
        <v>366</v>
      </c>
    </row>
    <row r="68" spans="1:2" x14ac:dyDescent="0.35">
      <c r="A68" s="4" t="s">
        <v>56</v>
      </c>
      <c r="B68" s="4" t="s">
        <v>368</v>
      </c>
    </row>
    <row r="69" spans="1:2" x14ac:dyDescent="0.35">
      <c r="A69" s="4" t="s">
        <v>56</v>
      </c>
      <c r="B69" s="4" t="s">
        <v>370</v>
      </c>
    </row>
    <row r="70" spans="1:2" x14ac:dyDescent="0.35">
      <c r="A70" s="4" t="s">
        <v>56</v>
      </c>
      <c r="B70" s="4" t="s">
        <v>373</v>
      </c>
    </row>
    <row r="71" spans="1:2" x14ac:dyDescent="0.35">
      <c r="A71" s="4" t="s">
        <v>56</v>
      </c>
      <c r="B71" s="4" t="s">
        <v>374</v>
      </c>
    </row>
    <row r="72" spans="1:2" x14ac:dyDescent="0.35">
      <c r="A72" s="4" t="s">
        <v>56</v>
      </c>
      <c r="B72" s="4" t="s">
        <v>376</v>
      </c>
    </row>
    <row r="73" spans="1:2" x14ac:dyDescent="0.35">
      <c r="A73" s="4" t="s">
        <v>56</v>
      </c>
      <c r="B73" s="4" t="s">
        <v>377</v>
      </c>
    </row>
    <row r="74" spans="1:2" x14ac:dyDescent="0.35">
      <c r="A74" s="4" t="s">
        <v>56</v>
      </c>
      <c r="B74" s="4" t="s">
        <v>379</v>
      </c>
    </row>
    <row r="75" spans="1:2" x14ac:dyDescent="0.35">
      <c r="A75" s="4" t="s">
        <v>56</v>
      </c>
      <c r="B75" s="4" t="s">
        <v>381</v>
      </c>
    </row>
    <row r="76" spans="1:2" x14ac:dyDescent="0.35">
      <c r="A76" s="4" t="s">
        <v>56</v>
      </c>
      <c r="B76" s="4" t="s">
        <v>383</v>
      </c>
    </row>
    <row r="77" spans="1:2" x14ac:dyDescent="0.35">
      <c r="A77" s="4" t="s">
        <v>56</v>
      </c>
      <c r="B77" s="4" t="s">
        <v>384</v>
      </c>
    </row>
    <row r="78" spans="1:2" x14ac:dyDescent="0.35">
      <c r="A78" s="4" t="s">
        <v>56</v>
      </c>
      <c r="B78" s="4" t="s">
        <v>385</v>
      </c>
    </row>
    <row r="79" spans="1:2" x14ac:dyDescent="0.35">
      <c r="A79" s="4" t="s">
        <v>56</v>
      </c>
      <c r="B79" s="4" t="s">
        <v>387</v>
      </c>
    </row>
    <row r="80" spans="1:2" x14ac:dyDescent="0.35">
      <c r="A80" s="4" t="s">
        <v>56</v>
      </c>
      <c r="B80" s="4" t="s">
        <v>388</v>
      </c>
    </row>
    <row r="81" spans="1:2" x14ac:dyDescent="0.35">
      <c r="A81" s="4" t="s">
        <v>56</v>
      </c>
      <c r="B81" s="4" t="s">
        <v>390</v>
      </c>
    </row>
    <row r="82" spans="1:2" x14ac:dyDescent="0.35">
      <c r="A82" s="4" t="s">
        <v>56</v>
      </c>
      <c r="B82" s="4" t="s">
        <v>392</v>
      </c>
    </row>
    <row r="83" spans="1:2" x14ac:dyDescent="0.35">
      <c r="A83" s="4" t="s">
        <v>56</v>
      </c>
      <c r="B83" s="4" t="s">
        <v>393</v>
      </c>
    </row>
    <row r="84" spans="1:2" x14ac:dyDescent="0.35">
      <c r="A84" s="4" t="s">
        <v>56</v>
      </c>
      <c r="B84" s="4" t="s">
        <v>395</v>
      </c>
    </row>
    <row r="85" spans="1:2" x14ac:dyDescent="0.35">
      <c r="A85" s="4" t="s">
        <v>56</v>
      </c>
      <c r="B85" s="4" t="s">
        <v>396</v>
      </c>
    </row>
    <row r="86" spans="1:2" x14ac:dyDescent="0.35">
      <c r="A86" s="4" t="s">
        <v>56</v>
      </c>
      <c r="B86" s="4" t="s">
        <v>397</v>
      </c>
    </row>
    <row r="87" spans="1:2" x14ac:dyDescent="0.35">
      <c r="A87" s="4" t="s">
        <v>56</v>
      </c>
      <c r="B87" s="4" t="s">
        <v>398</v>
      </c>
    </row>
    <row r="88" spans="1:2" x14ac:dyDescent="0.35">
      <c r="A88" s="4" t="s">
        <v>56</v>
      </c>
      <c r="B88" s="4" t="s">
        <v>400</v>
      </c>
    </row>
    <row r="89" spans="1:2" x14ac:dyDescent="0.35">
      <c r="A89" s="4" t="s">
        <v>56</v>
      </c>
      <c r="B89" s="4" t="s">
        <v>401</v>
      </c>
    </row>
    <row r="90" spans="1:2" x14ac:dyDescent="0.35">
      <c r="A90" s="4" t="s">
        <v>56</v>
      </c>
      <c r="B90" s="4" t="s">
        <v>403</v>
      </c>
    </row>
    <row r="91" spans="1:2" x14ac:dyDescent="0.35">
      <c r="A91" s="4" t="s">
        <v>56</v>
      </c>
      <c r="B91" s="4" t="s">
        <v>64</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5" x14ac:dyDescent="0.3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4.5" x14ac:dyDescent="0.35"/>
  <cols>
    <col min="1" max="1" width="4.269531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16" ma:contentTypeDescription="Loo uus dokument" ma:contentTypeScope="" ma:versionID="abf9ef0b93981958ce652ffbebd85f33">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f16e499112bc32adf8362f45b1af4bad"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Pildisildid"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23DAC8-EC9A-47DE-8DAA-FAF9FAB2B75A}">
  <ds:schemaRefs>
    <ds:schemaRef ds:uri="http://schemas.microsoft.com/office/2006/metadata/properties"/>
    <ds:schemaRef ds:uri="d65e48b5-f38d-431e-9b4f-47403bf4583f"/>
    <ds:schemaRef ds:uri="a4634551-c501-4e5e-ac96-dde1e0c9b252"/>
    <ds:schemaRef ds:uri="http://schemas.microsoft.com/office/infopath/2007/PartnerControls"/>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D90BD11B-E427-4F9B-B62B-567C4112189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Kerli Kikojan</cp:lastModifiedBy>
  <cp:revision/>
  <dcterms:created xsi:type="dcterms:W3CDTF">2014-12-29T14:35:11Z</dcterms:created>
  <dcterms:modified xsi:type="dcterms:W3CDTF">2023-09-15T06:54:56Z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ies>
</file>